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dys\Desktop\FFRS Website Items\Pension\"/>
    </mc:Choice>
  </mc:AlternateContent>
  <xr:revisionPtr revIDLastSave="0" documentId="13_ncr:1_{F1C80E5F-A231-4FC4-95EC-488C051937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From Yearly Reports" sheetId="3" r:id="rId2"/>
  </sheets>
  <definedNames>
    <definedName name="_xlnm.Print_Titles" localSheetId="1">'From Yearly Reports'!$1:$4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O87" i="3"/>
  <c r="O88" i="3" s="1"/>
  <c r="M17" i="1"/>
  <c r="L17" i="1"/>
  <c r="K17" i="1"/>
  <c r="J17" i="1"/>
  <c r="I17" i="1"/>
  <c r="H17" i="1"/>
  <c r="G17" i="1"/>
  <c r="F17" i="1"/>
  <c r="E17" i="1"/>
  <c r="D17" i="1"/>
  <c r="C17" i="1"/>
  <c r="N16" i="1" l="1"/>
  <c r="O116" i="3"/>
  <c r="O117" i="3" s="1"/>
  <c r="M18" i="1"/>
  <c r="L18" i="1"/>
  <c r="K18" i="1"/>
  <c r="J18" i="1"/>
  <c r="I18" i="1"/>
  <c r="H18" i="1"/>
  <c r="G18" i="1"/>
  <c r="F18" i="1"/>
  <c r="E18" i="1"/>
  <c r="D18" i="1"/>
  <c r="C18" i="1"/>
  <c r="O101" i="3"/>
  <c r="O102" i="3" l="1"/>
  <c r="N17" i="1"/>
  <c r="N18" i="1"/>
  <c r="C12" i="1"/>
  <c r="C13" i="1"/>
  <c r="C14" i="1"/>
  <c r="C15" i="1"/>
  <c r="N45" i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D46" i="1" s="1"/>
  <c r="C45" i="1"/>
  <c r="C46" i="1" s="1"/>
  <c r="O72" i="3" l="1"/>
  <c r="N15" i="1" s="1"/>
  <c r="M14" i="1"/>
  <c r="L14" i="1"/>
  <c r="K14" i="1"/>
  <c r="J14" i="1"/>
  <c r="I14" i="1"/>
  <c r="H14" i="1"/>
  <c r="G14" i="1"/>
  <c r="F14" i="1"/>
  <c r="E14" i="1"/>
  <c r="D14" i="1"/>
  <c r="O58" i="3"/>
  <c r="N14" i="1" s="1"/>
  <c r="M13" i="1"/>
  <c r="L13" i="1"/>
  <c r="K13" i="1"/>
  <c r="J13" i="1"/>
  <c r="I13" i="1"/>
  <c r="H13" i="1"/>
  <c r="G13" i="1"/>
  <c r="F13" i="1"/>
  <c r="E13" i="1"/>
  <c r="E47" i="1" s="1"/>
  <c r="E48" i="1" s="1"/>
  <c r="D13" i="1"/>
  <c r="L47" i="1" l="1"/>
  <c r="L48" i="1" s="1"/>
  <c r="O44" i="3"/>
  <c r="N13" i="1" s="1"/>
  <c r="M12" i="1"/>
  <c r="K12" i="1"/>
  <c r="J12" i="1"/>
  <c r="I12" i="1"/>
  <c r="H12" i="1"/>
  <c r="G12" i="1"/>
  <c r="F12" i="1"/>
  <c r="D12" i="1"/>
  <c r="M11" i="1"/>
  <c r="K11" i="1"/>
  <c r="J11" i="1"/>
  <c r="J47" i="1" s="1"/>
  <c r="J48" i="1" s="1"/>
  <c r="I11" i="1"/>
  <c r="H11" i="1"/>
  <c r="H47" i="1" s="1"/>
  <c r="H48" i="1" s="1"/>
  <c r="G11" i="1"/>
  <c r="F11" i="1"/>
  <c r="F47" i="1" s="1"/>
  <c r="F48" i="1" s="1"/>
  <c r="D11" i="1"/>
  <c r="D47" i="1" s="1"/>
  <c r="D48" i="1" s="1"/>
  <c r="C11" i="1"/>
  <c r="C47" i="1" s="1"/>
  <c r="C48" i="1" s="1"/>
  <c r="O29" i="3"/>
  <c r="N12" i="1" s="1"/>
  <c r="O17" i="3"/>
  <c r="G47" i="1" l="1"/>
  <c r="G48" i="1" s="1"/>
  <c r="I47" i="1"/>
  <c r="I48" i="1" s="1"/>
  <c r="K47" i="1"/>
  <c r="K48" i="1" s="1"/>
  <c r="N11" i="1"/>
  <c r="N47" i="1" s="1"/>
  <c r="N46" i="1"/>
  <c r="M47" i="1"/>
  <c r="M48" i="1" s="1"/>
  <c r="N48" i="1" l="1"/>
  <c r="O18" i="3"/>
</calcChain>
</file>

<file path=xl/sharedStrings.xml><?xml version="1.0" encoding="utf-8"?>
<sst xmlns="http://schemas.openxmlformats.org/spreadsheetml/2006/main" count="118" uniqueCount="34">
  <si>
    <t>Additions</t>
  </si>
  <si>
    <t>Deductions</t>
  </si>
  <si>
    <t>Benefit Accumulation Fund Balance (Jan 1)</t>
  </si>
  <si>
    <t>Net Investment Income Credited to Municipality</t>
  </si>
  <si>
    <t>Other Net Investment Income</t>
  </si>
  <si>
    <t>Employer Contributions</t>
  </si>
  <si>
    <t>Plan Member Contributions</t>
  </si>
  <si>
    <t>Service Retirement Benefits</t>
  </si>
  <si>
    <t>Disability Retirement Benefits</t>
  </si>
  <si>
    <t>Partial Lump Sum Distributions</t>
  </si>
  <si>
    <t>Refunds of Contributions</t>
  </si>
  <si>
    <t>Administrative Expenses</t>
  </si>
  <si>
    <t>Other Activity</t>
  </si>
  <si>
    <t>Benefit Accumulation Fund Balance (Dec 31)</t>
  </si>
  <si>
    <t>2012</t>
  </si>
  <si>
    <t>City of Corpus Christi</t>
  </si>
  <si>
    <t>Beg Bal</t>
  </si>
  <si>
    <t>ER Contributions</t>
  </si>
  <si>
    <t>EE Contributions</t>
  </si>
  <si>
    <t>Interest</t>
  </si>
  <si>
    <t>Service Retirements</t>
  </si>
  <si>
    <t>Disability Retirements</t>
  </si>
  <si>
    <t>Distributions</t>
  </si>
  <si>
    <t>Escheated Accounts</t>
  </si>
  <si>
    <t>End Bal</t>
  </si>
  <si>
    <t>Net Investment</t>
  </si>
  <si>
    <t>Other Net Investment</t>
  </si>
  <si>
    <t>Admin Exp</t>
  </si>
  <si>
    <t>Total Additions and Deductions</t>
  </si>
  <si>
    <t>For the Most Recent Valuation</t>
  </si>
  <si>
    <t>Calendar Year</t>
  </si>
  <si>
    <t>To check:</t>
  </si>
  <si>
    <t>Texas Municipal Retirement System</t>
  </si>
  <si>
    <t>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</si>
</sst>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164" fontId="0" fillId="0" borderId="7" xfId="1" applyNumberFormat="1" applyFont="1" applyFill="1" applyBorder="1"/>
    <xf numFmtId="0" fontId="0" fillId="0" borderId="9" xfId="0" applyBorder="1"/>
    <xf numFmtId="0" fontId="0" fillId="0" borderId="12" xfId="0" applyBorder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1" xfId="1" applyNumberFormat="1" applyFont="1" applyFill="1" applyBorder="1"/>
    <xf numFmtId="0" fontId="2" fillId="0" borderId="16" xfId="0" applyFont="1" applyBorder="1" applyAlignment="1">
      <alignment horizontal="center" wrapText="1"/>
    </xf>
    <xf numFmtId="164" fontId="0" fillId="0" borderId="17" xfId="1" applyNumberFormat="1" applyFont="1" applyFill="1" applyBorder="1"/>
    <xf numFmtId="0" fontId="0" fillId="0" borderId="18" xfId="0" applyBorder="1"/>
    <xf numFmtId="0" fontId="2" fillId="0" borderId="19" xfId="0" applyFont="1" applyBorder="1" applyAlignment="1">
      <alignment horizontal="center" wrapText="1"/>
    </xf>
    <xf numFmtId="164" fontId="0" fillId="0" borderId="20" xfId="1" applyNumberFormat="1" applyFont="1" applyFill="1" applyBorder="1"/>
    <xf numFmtId="0" fontId="0" fillId="0" borderId="21" xfId="0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41" fontId="5" fillId="0" borderId="0" xfId="1" applyNumberFormat="1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Border="1" applyAlignment="1">
      <alignment horizontal="left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2" fillId="0" borderId="26" xfId="0" applyFont="1" applyBorder="1"/>
    <xf numFmtId="0" fontId="2" fillId="0" borderId="0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Border="1" applyAlignment="1"/>
    <xf numFmtId="0" fontId="0" fillId="0" borderId="0" xfId="0" quotePrefix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26" xfId="0" applyFont="1" applyBorder="1"/>
    <xf numFmtId="0" fontId="5" fillId="0" borderId="0" xfId="0" applyFont="1" applyBorder="1" applyAlignment="1">
      <alignment vertical="top"/>
    </xf>
    <xf numFmtId="0" fontId="5" fillId="0" borderId="27" xfId="0" applyFont="1" applyBorder="1"/>
    <xf numFmtId="43" fontId="5" fillId="0" borderId="0" xfId="0" applyNumberFormat="1" applyFont="1" applyBorder="1" applyAlignment="1">
      <alignment vertical="top"/>
    </xf>
    <xf numFmtId="43" fontId="5" fillId="0" borderId="0" xfId="0" applyNumberFormat="1" applyFont="1" applyBorder="1" applyAlignment="1">
      <alignment vertical="top" wrapText="1"/>
    </xf>
    <xf numFmtId="41" fontId="5" fillId="0" borderId="26" xfId="1" applyNumberFormat="1" applyFont="1" applyBorder="1"/>
    <xf numFmtId="41" fontId="5" fillId="0" borderId="0" xfId="1" applyNumberFormat="1" applyFont="1" applyBorder="1"/>
    <xf numFmtId="41" fontId="5" fillId="0" borderId="27" xfId="1" applyNumberFormat="1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4" fontId="0" fillId="0" borderId="35" xfId="1" applyNumberFormat="1" applyFont="1" applyFill="1" applyBorder="1"/>
    <xf numFmtId="0" fontId="0" fillId="0" borderId="36" xfId="0" applyBorder="1"/>
    <xf numFmtId="0" fontId="2" fillId="3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1" fontId="0" fillId="0" borderId="0" xfId="1" applyNumberFormat="1" applyFont="1"/>
    <xf numFmtId="41" fontId="0" fillId="0" borderId="2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88900</xdr:rowOff>
    </xdr:from>
    <xdr:to>
      <xdr:col>12</xdr:col>
      <xdr:colOff>588669</xdr:colOff>
      <xdr:row>9</xdr:row>
      <xdr:rowOff>205378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73050"/>
          <a:ext cx="7256169" cy="1056278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9</xdr:row>
      <xdr:rowOff>184150</xdr:rowOff>
    </xdr:from>
    <xdr:to>
      <xdr:col>12</xdr:col>
      <xdr:colOff>558801</xdr:colOff>
      <xdr:row>10</xdr:row>
      <xdr:rowOff>132869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1" y="1358900"/>
          <a:ext cx="7213600" cy="183669"/>
        </a:xfrm>
        <a:prstGeom prst="rect">
          <a:avLst/>
        </a:prstGeom>
      </xdr:spPr>
    </xdr:pic>
    <xdr:clientData/>
  </xdr:twoCellAnchor>
  <xdr:twoCellAnchor editAs="oneCell">
    <xdr:from>
      <xdr:col>0</xdr:col>
      <xdr:colOff>603250</xdr:colOff>
      <xdr:row>11</xdr:row>
      <xdr:rowOff>110522</xdr:rowOff>
    </xdr:from>
    <xdr:to>
      <xdr:col>12</xdr:col>
      <xdr:colOff>577850</xdr:colOff>
      <xdr:row>15</xdr:row>
      <xdr:rowOff>72789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250" y="1767872"/>
          <a:ext cx="7289800" cy="90206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19051</xdr:rowOff>
    </xdr:from>
    <xdr:to>
      <xdr:col>12</xdr:col>
      <xdr:colOff>584200</xdr:colOff>
      <xdr:row>16</xdr:row>
      <xdr:rowOff>13173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" y="2603501"/>
          <a:ext cx="7270750" cy="229072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596900</xdr:colOff>
      <xdr:row>22</xdr:row>
      <xdr:rowOff>102854</xdr:rowOff>
    </xdr:from>
    <xdr:to>
      <xdr:col>13</xdr:col>
      <xdr:colOff>0</xdr:colOff>
      <xdr:row>23</xdr:row>
      <xdr:rowOff>177751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6900" y="4331954"/>
          <a:ext cx="7327900" cy="309847"/>
        </a:xfrm>
        <a:prstGeom prst="rect">
          <a:avLst/>
        </a:prstGeom>
      </xdr:spPr>
    </xdr:pic>
    <xdr:clientData/>
  </xdr:twoCellAnchor>
  <xdr:twoCellAnchor editAs="oneCell">
    <xdr:from>
      <xdr:col>0</xdr:col>
      <xdr:colOff>577850</xdr:colOff>
      <xdr:row>17</xdr:row>
      <xdr:rowOff>104232</xdr:rowOff>
    </xdr:from>
    <xdr:to>
      <xdr:col>13</xdr:col>
      <xdr:colOff>12700</xdr:colOff>
      <xdr:row>22</xdr:row>
      <xdr:rowOff>112415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7850" y="3158582"/>
          <a:ext cx="7359650" cy="11892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13</xdr:col>
      <xdr:colOff>44450</xdr:colOff>
      <xdr:row>28</xdr:row>
      <xdr:rowOff>195424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4699000"/>
          <a:ext cx="7359650" cy="1135224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28</xdr:row>
      <xdr:rowOff>139700</xdr:rowOff>
    </xdr:from>
    <xdr:to>
      <xdr:col>13</xdr:col>
      <xdr:colOff>0</xdr:colOff>
      <xdr:row>29</xdr:row>
      <xdr:rowOff>221631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0550" y="5778500"/>
          <a:ext cx="7334250" cy="323231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31</xdr:row>
      <xdr:rowOff>53097</xdr:rowOff>
    </xdr:from>
    <xdr:to>
      <xdr:col>12</xdr:col>
      <xdr:colOff>558800</xdr:colOff>
      <xdr:row>34</xdr:row>
      <xdr:rowOff>171339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4050" y="6396747"/>
          <a:ext cx="7219950" cy="823092"/>
        </a:xfrm>
        <a:prstGeom prst="rect">
          <a:avLst/>
        </a:prstGeom>
      </xdr:spPr>
    </xdr:pic>
    <xdr:clientData/>
  </xdr:twoCellAnchor>
  <xdr:twoCellAnchor editAs="oneCell">
    <xdr:from>
      <xdr:col>1</xdr:col>
      <xdr:colOff>69851</xdr:colOff>
      <xdr:row>34</xdr:row>
      <xdr:rowOff>145940</xdr:rowOff>
    </xdr:from>
    <xdr:to>
      <xdr:col>12</xdr:col>
      <xdr:colOff>533401</xdr:colOff>
      <xdr:row>35</xdr:row>
      <xdr:rowOff>125261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9451" y="7194440"/>
          <a:ext cx="7169150" cy="214271"/>
        </a:xfrm>
        <a:prstGeom prst="rect">
          <a:avLst/>
        </a:prstGeom>
      </xdr:spPr>
    </xdr:pic>
    <xdr:clientData/>
  </xdr:twoCellAnchor>
  <xdr:twoCellAnchor editAs="oneCell">
    <xdr:from>
      <xdr:col>1</xdr:col>
      <xdr:colOff>88899</xdr:colOff>
      <xdr:row>36</xdr:row>
      <xdr:rowOff>43475</xdr:rowOff>
    </xdr:from>
    <xdr:to>
      <xdr:col>12</xdr:col>
      <xdr:colOff>527050</xdr:colOff>
      <xdr:row>39</xdr:row>
      <xdr:rowOff>104664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8499" y="7561875"/>
          <a:ext cx="7143751" cy="76603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39</xdr:row>
      <xdr:rowOff>76201</xdr:rowOff>
    </xdr:from>
    <xdr:to>
      <xdr:col>12</xdr:col>
      <xdr:colOff>501650</xdr:colOff>
      <xdr:row>40</xdr:row>
      <xdr:rowOff>82225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" y="8299451"/>
          <a:ext cx="7131050" cy="2409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1</xdr:rowOff>
    </xdr:from>
    <xdr:to>
      <xdr:col>12</xdr:col>
      <xdr:colOff>590549</xdr:colOff>
      <xdr:row>48</xdr:row>
      <xdr:rowOff>194127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9632951"/>
          <a:ext cx="7296149" cy="898976"/>
        </a:xfrm>
        <a:prstGeom prst="rect">
          <a:avLst/>
        </a:prstGeom>
      </xdr:spPr>
    </xdr:pic>
    <xdr:clientData/>
  </xdr:twoCellAnchor>
  <xdr:twoCellAnchor editAs="oneCell">
    <xdr:from>
      <xdr:col>1</xdr:col>
      <xdr:colOff>6351</xdr:colOff>
      <xdr:row>48</xdr:row>
      <xdr:rowOff>176226</xdr:rowOff>
    </xdr:from>
    <xdr:to>
      <xdr:col>12</xdr:col>
      <xdr:colOff>577851</xdr:colOff>
      <xdr:row>49</xdr:row>
      <xdr:rowOff>206336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5951" y="10514026"/>
          <a:ext cx="7277100" cy="2650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</xdr:rowOff>
    </xdr:from>
    <xdr:to>
      <xdr:col>12</xdr:col>
      <xdr:colOff>596900</xdr:colOff>
      <xdr:row>54</xdr:row>
      <xdr:rowOff>85919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11042651"/>
          <a:ext cx="7302500" cy="7907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50800</xdr:rowOff>
    </xdr:from>
    <xdr:to>
      <xdr:col>12</xdr:col>
      <xdr:colOff>558800</xdr:colOff>
      <xdr:row>55</xdr:row>
      <xdr:rowOff>74140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11798300"/>
          <a:ext cx="7264400" cy="2582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12</xdr:col>
      <xdr:colOff>603250</xdr:colOff>
      <xdr:row>62</xdr:row>
      <xdr:rowOff>154483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" y="12922250"/>
          <a:ext cx="7308850" cy="859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127000</xdr:rowOff>
    </xdr:from>
    <xdr:to>
      <xdr:col>12</xdr:col>
      <xdr:colOff>584200</xdr:colOff>
      <xdr:row>63</xdr:row>
      <xdr:rowOff>154338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" y="13754100"/>
          <a:ext cx="7289800" cy="262288"/>
        </a:xfrm>
        <a:prstGeom prst="rect">
          <a:avLst/>
        </a:prstGeom>
      </xdr:spPr>
    </xdr:pic>
    <xdr:clientData/>
  </xdr:twoCellAnchor>
  <xdr:twoCellAnchor editAs="oneCell">
    <xdr:from>
      <xdr:col>1</xdr:col>
      <xdr:colOff>6351</xdr:colOff>
      <xdr:row>67</xdr:row>
      <xdr:rowOff>203201</xdr:rowOff>
    </xdr:from>
    <xdr:to>
      <xdr:col>12</xdr:col>
      <xdr:colOff>577850</xdr:colOff>
      <xdr:row>69</xdr:row>
      <xdr:rowOff>50879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15951" y="15005051"/>
          <a:ext cx="7277099" cy="317578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64</xdr:row>
      <xdr:rowOff>184150</xdr:rowOff>
    </xdr:from>
    <xdr:to>
      <xdr:col>12</xdr:col>
      <xdr:colOff>584200</xdr:colOff>
      <xdr:row>68</xdr:row>
      <xdr:rowOff>69543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90550" y="14281150"/>
          <a:ext cx="7308850" cy="825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12</xdr:col>
      <xdr:colOff>533400</xdr:colOff>
      <xdr:row>105</xdr:row>
      <xdr:rowOff>174036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46C59A-8F45-4EF5-A22E-55194E5F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1980" y="23195280"/>
          <a:ext cx="7239000" cy="859836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105</xdr:row>
      <xdr:rowOff>106681</xdr:rowOff>
    </xdr:from>
    <xdr:to>
      <xdr:col>13</xdr:col>
      <xdr:colOff>22860</xdr:colOff>
      <xdr:row>106</xdr:row>
      <xdr:rowOff>105020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E31C9E-00A6-4685-B7B4-823294D8D6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b="27277"/>
        <a:stretch/>
      </xdr:blipFill>
      <xdr:spPr>
        <a:xfrm>
          <a:off x="647701" y="23987761"/>
          <a:ext cx="7292339" cy="2269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12</xdr:col>
      <xdr:colOff>571500</xdr:colOff>
      <xdr:row>111</xdr:row>
      <xdr:rowOff>32802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0C2124-631C-46B4-90A4-E7AAC33C3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1980" y="25024080"/>
          <a:ext cx="7277100" cy="261402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</xdr:colOff>
      <xdr:row>106</xdr:row>
      <xdr:rowOff>106680</xdr:rowOff>
    </xdr:from>
    <xdr:to>
      <xdr:col>13</xdr:col>
      <xdr:colOff>60960</xdr:colOff>
      <xdr:row>110</xdr:row>
      <xdr:rowOff>13968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6277762-1D0A-43D1-BDAB-50C5A244A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41020" y="24216360"/>
          <a:ext cx="7437120" cy="8216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12</xdr:col>
      <xdr:colOff>594360</xdr:colOff>
      <xdr:row>92</xdr:row>
      <xdr:rowOff>181121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8CA282A-E255-4CC8-806F-75AA131E0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1980" y="20208240"/>
          <a:ext cx="7299960" cy="866921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92</xdr:row>
      <xdr:rowOff>167640</xdr:rowOff>
    </xdr:from>
    <xdr:to>
      <xdr:col>12</xdr:col>
      <xdr:colOff>434340</xdr:colOff>
      <xdr:row>93</xdr:row>
      <xdr:rowOff>183160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CBEDFBF-EDC1-471E-BD10-6FAFDAF9C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70560" y="21061680"/>
          <a:ext cx="7071360" cy="2441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12</xdr:col>
      <xdr:colOff>541020</xdr:colOff>
      <xdr:row>97</xdr:row>
      <xdr:rowOff>151587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4D323D7-BEBE-4E88-ADA7-B658E3CC7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01980" y="21351240"/>
          <a:ext cx="7246620" cy="837387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97</xdr:row>
      <xdr:rowOff>167641</xdr:rowOff>
    </xdr:from>
    <xdr:to>
      <xdr:col>12</xdr:col>
      <xdr:colOff>502920</xdr:colOff>
      <xdr:row>98</xdr:row>
      <xdr:rowOff>223057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BDDCC1E-C6AD-45E3-BDE2-415321389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93420" y="22204681"/>
          <a:ext cx="7117080" cy="2840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73</xdr:row>
      <xdr:rowOff>60960</xdr:rowOff>
    </xdr:from>
    <xdr:to>
      <xdr:col>13</xdr:col>
      <xdr:colOff>15240</xdr:colOff>
      <xdr:row>77</xdr:row>
      <xdr:rowOff>52024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CB299F0-DE5F-4CC6-A8FD-CB0B827A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17220" y="16824960"/>
          <a:ext cx="7315200" cy="905464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77</xdr:row>
      <xdr:rowOff>22861</xdr:rowOff>
    </xdr:from>
    <xdr:to>
      <xdr:col>12</xdr:col>
      <xdr:colOff>434340</xdr:colOff>
      <xdr:row>78</xdr:row>
      <xdr:rowOff>32655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C4ED9B7-4A88-4AB6-9F6B-C991FBC8C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93420" y="17701261"/>
          <a:ext cx="7048500" cy="23839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79</xdr:row>
      <xdr:rowOff>0</xdr:rowOff>
    </xdr:from>
    <xdr:to>
      <xdr:col>12</xdr:col>
      <xdr:colOff>493113</xdr:colOff>
      <xdr:row>82</xdr:row>
      <xdr:rowOff>68580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CD37A4B-8FDC-428A-B6EF-1F90237A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01981" y="18135600"/>
          <a:ext cx="7198712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82</xdr:row>
      <xdr:rowOff>30480</xdr:rowOff>
    </xdr:from>
    <xdr:to>
      <xdr:col>12</xdr:col>
      <xdr:colOff>556261</xdr:colOff>
      <xdr:row>83</xdr:row>
      <xdr:rowOff>44272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18A9642-F418-491E-8556-DE7F7596F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32461" y="18851880"/>
          <a:ext cx="7231380" cy="24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workbookViewId="0">
      <selection activeCell="E22" sqref="E22"/>
    </sheetView>
  </sheetViews>
  <sheetFormatPr defaultRowHeight="14.4" x14ac:dyDescent="0.3"/>
  <cols>
    <col min="1" max="1" width="1.6640625" customWidth="1"/>
    <col min="2" max="2" width="8.21875" bestFit="1" customWidth="1"/>
    <col min="3" max="3" width="13.21875" customWidth="1"/>
    <col min="4" max="4" width="13.88671875" bestFit="1" customWidth="1"/>
    <col min="5" max="5" width="10.33203125" bestFit="1" customWidth="1"/>
    <col min="6" max="6" width="12.33203125" bestFit="1" customWidth="1"/>
    <col min="7" max="7" width="12.21875" customWidth="1"/>
    <col min="8" max="8" width="11.88671875" customWidth="1"/>
    <col min="9" max="9" width="11.109375" customWidth="1"/>
    <col min="10" max="10" width="12.77734375" bestFit="1" customWidth="1"/>
    <col min="11" max="11" width="12.33203125" bestFit="1" customWidth="1"/>
    <col min="12" max="12" width="13.21875" bestFit="1" customWidth="1"/>
    <col min="13" max="13" width="8.5546875" bestFit="1" customWidth="1"/>
    <col min="14" max="14" width="13.5546875" bestFit="1" customWidth="1"/>
    <col min="15" max="15" width="1.6640625" customWidth="1"/>
    <col min="16" max="16" width="11" bestFit="1" customWidth="1"/>
  </cols>
  <sheetData>
    <row r="1" spans="1:15" ht="15" thickTop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3" customFormat="1" ht="18" x14ac:dyDescent="0.35">
      <c r="A2" s="31"/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18" x14ac:dyDescent="0.35">
      <c r="A3" s="31"/>
      <c r="B3" s="32" t="s">
        <v>32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18" x14ac:dyDescent="0.35">
      <c r="A4" s="31"/>
      <c r="B4" s="34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8" x14ac:dyDescent="0.35">
      <c r="A5" s="35"/>
      <c r="B5" s="34" t="s">
        <v>29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18" x14ac:dyDescent="0.35">
      <c r="A6" s="35"/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5" thickBot="1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s="1" customFormat="1" ht="15.6" thickTop="1" thickBot="1" x14ac:dyDescent="0.35">
      <c r="A8" s="38"/>
      <c r="B8" s="39"/>
      <c r="C8" s="39"/>
      <c r="D8" s="68" t="s">
        <v>0</v>
      </c>
      <c r="E8" s="69"/>
      <c r="F8" s="69"/>
      <c r="G8" s="70"/>
      <c r="H8" s="71" t="s">
        <v>1</v>
      </c>
      <c r="I8" s="72"/>
      <c r="J8" s="72"/>
      <c r="K8" s="72"/>
      <c r="L8" s="72"/>
      <c r="M8" s="73"/>
      <c r="N8" s="39"/>
      <c r="O8" s="40"/>
    </row>
    <row r="9" spans="1:15" s="10" customFormat="1" ht="72.599999999999994" thickBot="1" x14ac:dyDescent="0.35">
      <c r="A9" s="41"/>
      <c r="B9" s="7" t="s">
        <v>30</v>
      </c>
      <c r="C9" s="8" t="s">
        <v>2</v>
      </c>
      <c r="D9" s="59" t="s">
        <v>3</v>
      </c>
      <c r="E9" s="61" t="s">
        <v>4</v>
      </c>
      <c r="F9" s="61" t="s">
        <v>5</v>
      </c>
      <c r="G9" s="60" t="s">
        <v>6</v>
      </c>
      <c r="H9" s="65" t="s">
        <v>7</v>
      </c>
      <c r="I9" s="67" t="s">
        <v>8</v>
      </c>
      <c r="J9" s="67" t="s">
        <v>9</v>
      </c>
      <c r="K9" s="67" t="s">
        <v>10</v>
      </c>
      <c r="L9" s="67" t="s">
        <v>11</v>
      </c>
      <c r="M9" s="66" t="s">
        <v>12</v>
      </c>
      <c r="N9" s="9" t="s">
        <v>13</v>
      </c>
      <c r="O9" s="42"/>
    </row>
    <row r="10" spans="1:15" s="14" customFormat="1" x14ac:dyDescent="0.3">
      <c r="A10" s="41"/>
      <c r="B10" s="11"/>
      <c r="C10" s="12"/>
      <c r="D10" s="21"/>
      <c r="E10" s="62"/>
      <c r="F10" s="62"/>
      <c r="G10" s="18"/>
      <c r="H10" s="21"/>
      <c r="I10" s="62"/>
      <c r="J10" s="62"/>
      <c r="K10" s="62"/>
      <c r="L10" s="62"/>
      <c r="M10" s="18"/>
      <c r="N10" s="13"/>
      <c r="O10" s="42"/>
    </row>
    <row r="11" spans="1:15" hidden="1" x14ac:dyDescent="0.3">
      <c r="A11" s="35"/>
      <c r="B11" s="15">
        <v>2012</v>
      </c>
      <c r="C11" s="17">
        <f>+'From Yearly Reports'!O8</f>
        <v>539923316</v>
      </c>
      <c r="D11" s="22">
        <f>+'From Yearly Reports'!O11</f>
        <v>53720245</v>
      </c>
      <c r="E11" s="63">
        <v>0</v>
      </c>
      <c r="F11" s="63">
        <f>+'From Yearly Reports'!O9</f>
        <v>15990707</v>
      </c>
      <c r="G11" s="19">
        <f>+'From Yearly Reports'!O10</f>
        <v>6476256</v>
      </c>
      <c r="H11" s="22">
        <f>+'From Yearly Reports'!O12</f>
        <v>30338161</v>
      </c>
      <c r="I11" s="63">
        <f>+'From Yearly Reports'!O13</f>
        <v>972951</v>
      </c>
      <c r="J11" s="63">
        <f>+'From Yearly Reports'!O14</f>
        <v>4126947</v>
      </c>
      <c r="K11" s="63">
        <f>+'From Yearly Reports'!O15</f>
        <v>1259174</v>
      </c>
      <c r="L11" s="63">
        <v>0</v>
      </c>
      <c r="M11" s="19">
        <f>+'From Yearly Reports'!O16</f>
        <v>3381</v>
      </c>
      <c r="N11" s="4">
        <f>+'From Yearly Reports'!O17</f>
        <v>579409910</v>
      </c>
      <c r="O11" s="37"/>
    </row>
    <row r="12" spans="1:15" hidden="1" x14ac:dyDescent="0.3">
      <c r="A12" s="35"/>
      <c r="B12" s="15">
        <v>2013</v>
      </c>
      <c r="C12" s="17">
        <f>+'From Yearly Reports'!O20</f>
        <v>579409908</v>
      </c>
      <c r="D12" s="22">
        <f>+'From Yearly Reports'!O23</f>
        <v>56229015</v>
      </c>
      <c r="E12" s="63">
        <v>0</v>
      </c>
      <c r="F12" s="63">
        <f>+'From Yearly Reports'!O21</f>
        <v>16608513</v>
      </c>
      <c r="G12" s="19">
        <f>+'From Yearly Reports'!O22</f>
        <v>6674120</v>
      </c>
      <c r="H12" s="22">
        <f>+'From Yearly Reports'!O24</f>
        <v>33085003</v>
      </c>
      <c r="I12" s="63">
        <f>+'From Yearly Reports'!O25</f>
        <v>966997</v>
      </c>
      <c r="J12" s="63">
        <f>+'From Yearly Reports'!O26</f>
        <v>6119084</v>
      </c>
      <c r="K12" s="63">
        <f>+'From Yearly Reports'!O27</f>
        <v>1277090</v>
      </c>
      <c r="L12" s="63">
        <v>0</v>
      </c>
      <c r="M12" s="19">
        <f>+'From Yearly Reports'!O28</f>
        <v>67307</v>
      </c>
      <c r="N12" s="4">
        <f>+'From Yearly Reports'!O29</f>
        <v>617406075</v>
      </c>
      <c r="O12" s="37"/>
    </row>
    <row r="13" spans="1:15" hidden="1" x14ac:dyDescent="0.3">
      <c r="A13" s="35"/>
      <c r="B13" s="15">
        <v>2014</v>
      </c>
      <c r="C13" s="17">
        <f>+'From Yearly Reports'!O33</f>
        <v>621013854</v>
      </c>
      <c r="D13" s="22">
        <f>+'From Yearly Reports'!O34</f>
        <v>35080523</v>
      </c>
      <c r="E13" s="63">
        <f>+'From Yearly Reports'!O35</f>
        <v>439309</v>
      </c>
      <c r="F13" s="63">
        <f>+'From Yearly Reports'!O36</f>
        <v>17786102</v>
      </c>
      <c r="G13" s="19">
        <f>+'From Yearly Reports'!O37</f>
        <v>6905864</v>
      </c>
      <c r="H13" s="22">
        <f>+'From Yearly Reports'!O38</f>
        <v>35492232</v>
      </c>
      <c r="I13" s="63">
        <f>+'From Yearly Reports'!O39</f>
        <v>951443</v>
      </c>
      <c r="J13" s="63">
        <f>+'From Yearly Reports'!O40</f>
        <v>5790139</v>
      </c>
      <c r="K13" s="63">
        <f>+'From Yearly Reports'!O41</f>
        <v>1302449</v>
      </c>
      <c r="L13" s="63">
        <f>+'From Yearly Reports'!O42</f>
        <v>370905</v>
      </c>
      <c r="M13" s="19">
        <f>+'From Yearly Reports'!O43</f>
        <v>30495</v>
      </c>
      <c r="N13" s="4">
        <f>+'From Yearly Reports'!O44</f>
        <v>637287989</v>
      </c>
      <c r="O13" s="37"/>
    </row>
    <row r="14" spans="1:15" x14ac:dyDescent="0.3">
      <c r="A14" s="35"/>
      <c r="B14" s="15">
        <v>2015</v>
      </c>
      <c r="C14" s="17">
        <f>+'From Yearly Reports'!O47</f>
        <v>637287989</v>
      </c>
      <c r="D14" s="22">
        <f>+'From Yearly Reports'!O48</f>
        <v>377205</v>
      </c>
      <c r="E14" s="63">
        <f>+'From Yearly Reports'!O49</f>
        <v>563039</v>
      </c>
      <c r="F14" s="63">
        <f>+'From Yearly Reports'!O50</f>
        <v>20275926</v>
      </c>
      <c r="G14" s="19">
        <f>+'From Yearly Reports'!O51</f>
        <v>7392596</v>
      </c>
      <c r="H14" s="22">
        <f>+'From Yearly Reports'!O52</f>
        <v>37098901</v>
      </c>
      <c r="I14" s="63">
        <f>+'From Yearly Reports'!O53</f>
        <v>948827</v>
      </c>
      <c r="J14" s="63">
        <f>+'From Yearly Reports'!O54</f>
        <v>3620620</v>
      </c>
      <c r="K14" s="63">
        <f>+'From Yearly Reports'!O55</f>
        <v>1368061</v>
      </c>
      <c r="L14" s="63">
        <f>+'From Yearly Reports'!O56</f>
        <v>572772</v>
      </c>
      <c r="M14" s="19">
        <f>+'From Yearly Reports'!O57</f>
        <v>28290</v>
      </c>
      <c r="N14" s="4">
        <f>+'From Yearly Reports'!O58</f>
        <v>622259284</v>
      </c>
      <c r="O14" s="37"/>
    </row>
    <row r="15" spans="1:15" x14ac:dyDescent="0.3">
      <c r="A15" s="35"/>
      <c r="B15" s="15">
        <v>2016</v>
      </c>
      <c r="C15" s="17">
        <f>+'From Yearly Reports'!O61</f>
        <v>622259283</v>
      </c>
      <c r="D15" s="22">
        <v>41650421</v>
      </c>
      <c r="E15" s="63">
        <v>382531</v>
      </c>
      <c r="F15" s="63">
        <v>22543700</v>
      </c>
      <c r="G15" s="19">
        <v>7328000</v>
      </c>
      <c r="H15" s="22">
        <v>38296268</v>
      </c>
      <c r="I15" s="63">
        <v>938659</v>
      </c>
      <c r="J15" s="63">
        <v>3829295</v>
      </c>
      <c r="K15" s="63">
        <v>704556</v>
      </c>
      <c r="L15" s="63">
        <v>474941</v>
      </c>
      <c r="M15" s="19">
        <v>25589</v>
      </c>
      <c r="N15" s="4">
        <f>+'From Yearly Reports'!O72</f>
        <v>649894627</v>
      </c>
      <c r="O15" s="37"/>
    </row>
    <row r="16" spans="1:15" x14ac:dyDescent="0.3">
      <c r="A16" s="35"/>
      <c r="B16" s="15">
        <v>2017</v>
      </c>
      <c r="C16" s="17">
        <f>+'From Yearly Reports'!O75</f>
        <v>649894627</v>
      </c>
      <c r="D16" s="22">
        <f>+'From Yearly Reports'!O76</f>
        <v>84316510</v>
      </c>
      <c r="E16" s="63">
        <f>+'From Yearly Reports'!O77</f>
        <v>5711505</v>
      </c>
      <c r="F16" s="63">
        <f>+'From Yearly Reports'!O78</f>
        <v>25583072</v>
      </c>
      <c r="G16" s="19">
        <f>+'From Yearly Reports'!O79</f>
        <v>7504525</v>
      </c>
      <c r="H16" s="22">
        <f>+'From Yearly Reports'!O80</f>
        <v>39192657</v>
      </c>
      <c r="I16" s="63">
        <f>+'From Yearly Reports'!O81</f>
        <v>921861</v>
      </c>
      <c r="J16" s="63">
        <f>+'From Yearly Reports'!O82</f>
        <v>2715756</v>
      </c>
      <c r="K16" s="63">
        <f>+'From Yearly Reports'!O83</f>
        <v>1056975</v>
      </c>
      <c r="L16" s="63">
        <f>+'From Yearly Reports'!O84</f>
        <v>466797</v>
      </c>
      <c r="M16" s="19">
        <f>+'From Yearly Reports'!O86</f>
        <v>23657</v>
      </c>
      <c r="N16" s="4">
        <f>+'From Yearly Reports'!O87</f>
        <v>728632535</v>
      </c>
      <c r="O16" s="37"/>
    </row>
    <row r="17" spans="1:15" x14ac:dyDescent="0.3">
      <c r="A17" s="35"/>
      <c r="B17" s="15">
        <v>2018</v>
      </c>
      <c r="C17" s="17">
        <f>+'From Yearly Reports'!O90</f>
        <v>728632535</v>
      </c>
      <c r="D17" s="22">
        <f>+'From Yearly Reports'!O91</f>
        <v>-22146228</v>
      </c>
      <c r="E17" s="63">
        <f>+'From Yearly Reports'!O92</f>
        <v>335328</v>
      </c>
      <c r="F17" s="63">
        <f>+'From Yearly Reports'!O93</f>
        <v>29001820</v>
      </c>
      <c r="G17" s="19">
        <f>+'From Yearly Reports'!O94</f>
        <v>7748387</v>
      </c>
      <c r="H17" s="22">
        <f>+'From Yearly Reports'!O95</f>
        <v>40876167</v>
      </c>
      <c r="I17" s="63">
        <f>+'From Yearly Reports'!O96</f>
        <v>935748</v>
      </c>
      <c r="J17" s="63">
        <f>+'From Yearly Reports'!O97</f>
        <v>3215071</v>
      </c>
      <c r="K17" s="63">
        <f>+'From Yearly Reports'!O98</f>
        <v>1179616</v>
      </c>
      <c r="L17" s="63">
        <f>+'From Yearly Reports'!O99</f>
        <v>421824</v>
      </c>
      <c r="M17" s="19">
        <f>+'From Yearly Reports'!O100</f>
        <v>22039</v>
      </c>
      <c r="N17" s="4">
        <f>+'From Yearly Reports'!O101</f>
        <v>696921377</v>
      </c>
      <c r="O17" s="37"/>
    </row>
    <row r="18" spans="1:15" x14ac:dyDescent="0.3">
      <c r="A18" s="35"/>
      <c r="B18" s="15">
        <v>2019</v>
      </c>
      <c r="C18" s="17">
        <f>+'From Yearly Reports'!O104</f>
        <v>696921377</v>
      </c>
      <c r="D18" s="22">
        <f>+'From Yearly Reports'!O105</f>
        <v>106109878</v>
      </c>
      <c r="E18" s="63">
        <f>+'From Yearly Reports'!O106</f>
        <v>1540150</v>
      </c>
      <c r="F18" s="63">
        <f>+'From Yearly Reports'!O107</f>
        <v>32965809</v>
      </c>
      <c r="G18" s="19">
        <f>+'From Yearly Reports'!O108</f>
        <v>9377610</v>
      </c>
      <c r="H18" s="22">
        <f>+'From Yearly Reports'!O109</f>
        <v>44008298</v>
      </c>
      <c r="I18" s="63">
        <f>+'From Yearly Reports'!O110</f>
        <v>931426</v>
      </c>
      <c r="J18" s="63">
        <f>+'From Yearly Reports'!O111</f>
        <v>9266840</v>
      </c>
      <c r="K18" s="63">
        <f>+'From Yearly Reports'!O112</f>
        <v>1223464</v>
      </c>
      <c r="L18" s="63">
        <f>+'From Yearly Reports'!O113</f>
        <v>608796</v>
      </c>
      <c r="M18" s="19">
        <f>+'From Yearly Reports'!O115</f>
        <v>18288</v>
      </c>
      <c r="N18" s="4">
        <f>+'From Yearly Reports'!O116</f>
        <v>790857714</v>
      </c>
      <c r="O18" s="37"/>
    </row>
    <row r="19" spans="1:15" ht="15" thickBot="1" x14ac:dyDescent="0.35">
      <c r="A19" s="35"/>
      <c r="B19" s="16"/>
      <c r="C19" s="6"/>
      <c r="D19" s="23"/>
      <c r="E19" s="64"/>
      <c r="F19" s="64"/>
      <c r="G19" s="20"/>
      <c r="H19" s="23"/>
      <c r="I19" s="64"/>
      <c r="J19" s="64"/>
      <c r="K19" s="64"/>
      <c r="L19" s="64"/>
      <c r="M19" s="20"/>
      <c r="N19" s="5"/>
      <c r="O19" s="37"/>
    </row>
    <row r="20" spans="1:15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1:15" x14ac:dyDescent="0.3">
      <c r="A21" s="35"/>
      <c r="B21" s="43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1:15" x14ac:dyDescent="0.3">
      <c r="A22" s="35"/>
      <c r="B22" s="36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7"/>
    </row>
    <row r="23" spans="1:15" x14ac:dyDescent="0.3">
      <c r="A23" s="35"/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7"/>
    </row>
    <row r="24" spans="1:15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x14ac:dyDescent="0.3">
      <c r="A25" s="35"/>
      <c r="B25" s="3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7"/>
    </row>
    <row r="26" spans="1:15" x14ac:dyDescent="0.3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7"/>
    </row>
    <row r="27" spans="1:15" x14ac:dyDescent="0.3">
      <c r="A27" s="35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7"/>
    </row>
    <row r="28" spans="1:15" x14ac:dyDescent="0.3">
      <c r="A28" s="3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7"/>
    </row>
    <row r="29" spans="1:15" x14ac:dyDescent="0.3">
      <c r="A29" s="3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7"/>
    </row>
    <row r="30" spans="1:15" x14ac:dyDescent="0.3">
      <c r="A30" s="3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7"/>
    </row>
    <row r="31" spans="1:15" x14ac:dyDescent="0.3">
      <c r="A31" s="3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7"/>
    </row>
    <row r="32" spans="1:15" x14ac:dyDescent="0.3">
      <c r="A32" s="3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7"/>
    </row>
    <row r="33" spans="1:15" x14ac:dyDescent="0.3">
      <c r="A33" s="3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7"/>
    </row>
    <row r="34" spans="1:15" x14ac:dyDescent="0.3">
      <c r="A34" s="3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7"/>
    </row>
    <row r="35" spans="1:15" x14ac:dyDescent="0.3">
      <c r="A35" s="3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7"/>
    </row>
    <row r="36" spans="1:15" x14ac:dyDescent="0.3">
      <c r="A36" s="3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"/>
    </row>
    <row r="37" spans="1:15" x14ac:dyDescent="0.3">
      <c r="A37" s="3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7"/>
    </row>
    <row r="38" spans="1:15" x14ac:dyDescent="0.3">
      <c r="A38" s="3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7"/>
    </row>
    <row r="39" spans="1:15" x14ac:dyDescent="0.3">
      <c r="A39" s="3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7"/>
    </row>
    <row r="40" spans="1:15" x14ac:dyDescent="0.3">
      <c r="A40" s="3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7"/>
    </row>
    <row r="41" spans="1:15" x14ac:dyDescent="0.3">
      <c r="A41" s="3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37"/>
    </row>
    <row r="42" spans="1:15" x14ac:dyDescent="0.3">
      <c r="A42" s="35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37"/>
    </row>
    <row r="43" spans="1:15" x14ac:dyDescent="0.3">
      <c r="A43" s="3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37"/>
    </row>
    <row r="44" spans="1:15" s="26" customFormat="1" ht="13.8" hidden="1" x14ac:dyDescent="0.3">
      <c r="A44" s="48"/>
      <c r="B44" s="49" t="s">
        <v>31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5" spans="1:15" s="26" customFormat="1" ht="27.6" hidden="1" x14ac:dyDescent="0.3">
      <c r="A45" s="48"/>
      <c r="B45" s="49"/>
      <c r="C45" s="51" t="str">
        <f>+'From Yearly Reports'!P61</f>
        <v>Beg Bal</v>
      </c>
      <c r="D45" s="52" t="str">
        <f>+'From Yearly Reports'!P62</f>
        <v>Net Investment</v>
      </c>
      <c r="E45" s="52" t="str">
        <f>+'From Yearly Reports'!P63</f>
        <v>Other Net Investment</v>
      </c>
      <c r="F45" s="52" t="str">
        <f>+'From Yearly Reports'!P64</f>
        <v>ER Contributions</v>
      </c>
      <c r="G45" s="52" t="str">
        <f>+'From Yearly Reports'!P65</f>
        <v>EE Contributions</v>
      </c>
      <c r="H45" s="52" t="str">
        <f>+'From Yearly Reports'!P66</f>
        <v>Service Retirements</v>
      </c>
      <c r="I45" s="52" t="str">
        <f>+'From Yearly Reports'!P67</f>
        <v>Disability Retirements</v>
      </c>
      <c r="J45" s="51" t="str">
        <f>+'From Yearly Reports'!P68</f>
        <v>Distributions</v>
      </c>
      <c r="K45" s="52" t="str">
        <f>+'From Yearly Reports'!P69</f>
        <v>Refunds of Contributions</v>
      </c>
      <c r="L45" s="51" t="str">
        <f>+'From Yearly Reports'!P70</f>
        <v>Admin Exp</v>
      </c>
      <c r="M45" s="52" t="str">
        <f>+'From Yearly Reports'!P71</f>
        <v>Other Activity</v>
      </c>
      <c r="N45" s="51" t="str">
        <f>+'From Yearly Reports'!P72</f>
        <v>End Bal</v>
      </c>
      <c r="O45" s="50"/>
    </row>
    <row r="46" spans="1:15" s="27" customFormat="1" ht="13.8" hidden="1" x14ac:dyDescent="0.3">
      <c r="A46" s="53"/>
      <c r="B46" s="54"/>
      <c r="C46" s="54">
        <f>SUMIF('From Yearly Reports'!$P:$P,Summary!C45,'From Yearly Reports'!$O:$O)</f>
        <v>5075342889</v>
      </c>
      <c r="D46" s="54">
        <f>SUMIF('From Yearly Reports'!$P:$P,Summary!D45,'From Yearly Reports'!$O:$O)+'From Yearly Reports'!O11+'From Yearly Reports'!O23</f>
        <v>355337569</v>
      </c>
      <c r="E46" s="54">
        <f>SUMIF('From Yearly Reports'!$P:$P,Summary!E45,'From Yearly Reports'!$O:$O)</f>
        <v>8971862</v>
      </c>
      <c r="F46" s="54">
        <f>SUMIF('From Yearly Reports'!$P:$P,Summary!F45,'From Yearly Reports'!$O:$O)</f>
        <v>180755649</v>
      </c>
      <c r="G46" s="54">
        <f>SUMIF('From Yearly Reports'!$P:$P,Summary!G45,'From Yearly Reports'!$O:$O)</f>
        <v>59407358</v>
      </c>
      <c r="H46" s="54">
        <f>SUMIF('From Yearly Reports'!$P:$P,Summary!H45,'From Yearly Reports'!$O:$O)</f>
        <v>298387687</v>
      </c>
      <c r="I46" s="54">
        <f>SUMIF('From Yearly Reports'!$P:$P,Summary!I45,'From Yearly Reports'!$O:$O)</f>
        <v>7567912</v>
      </c>
      <c r="J46" s="54">
        <f>SUMIF('From Yearly Reports'!$P:$P,Summary!J45,'From Yearly Reports'!$O:$O)</f>
        <v>38683752</v>
      </c>
      <c r="K46" s="54">
        <f>SUMIF('From Yearly Reports'!$P:$P,Summary!K45,'From Yearly Reports'!$O:$O)</f>
        <v>9371385</v>
      </c>
      <c r="L46" s="54">
        <f>SUMIF('From Yearly Reports'!$P:$P,Summary!L45,'From Yearly Reports'!$O:$O)</f>
        <v>2916035</v>
      </c>
      <c r="M46" s="54">
        <f>SUMIF('From Yearly Reports'!$P:$P,Summary!M45,'From Yearly Reports'!$O:$O)+'From Yearly Reports'!O28+'From Yearly Reports'!O16</f>
        <v>219046</v>
      </c>
      <c r="N46" s="54">
        <f>SUMIF('From Yearly Reports'!$P:$P,Summary!N45,'From Yearly Reports'!$O:$O)</f>
        <v>5322669511</v>
      </c>
      <c r="O46" s="55"/>
    </row>
    <row r="47" spans="1:15" s="27" customFormat="1" ht="13.8" hidden="1" x14ac:dyDescent="0.3">
      <c r="A47" s="53"/>
      <c r="B47" s="54"/>
      <c r="C47" s="54">
        <f>SUM(C10:C19)</f>
        <v>5075342889</v>
      </c>
      <c r="D47" s="54">
        <f>SUM(D10:D19)</f>
        <v>355337569</v>
      </c>
      <c r="E47" s="54">
        <f>SUM(E10:E19)</f>
        <v>8971862</v>
      </c>
      <c r="F47" s="54">
        <f>SUM(F10:F19)</f>
        <v>180755649</v>
      </c>
      <c r="G47" s="54">
        <f>SUM(G10:G19)</f>
        <v>59407358</v>
      </c>
      <c r="H47" s="54">
        <f>SUM(H10:H19)</f>
        <v>298387687</v>
      </c>
      <c r="I47" s="54">
        <f>SUM(I10:I19)</f>
        <v>7567912</v>
      </c>
      <c r="J47" s="54">
        <f>SUM(J10:J19)</f>
        <v>38683752</v>
      </c>
      <c r="K47" s="54">
        <f>SUM(K10:K19)</f>
        <v>9371385</v>
      </c>
      <c r="L47" s="54">
        <f>SUM(L10:L19)</f>
        <v>2916035</v>
      </c>
      <c r="M47" s="54">
        <f>SUM(M10:M19)</f>
        <v>219046</v>
      </c>
      <c r="N47" s="54">
        <f>SUM(N10:N19)</f>
        <v>5322669511</v>
      </c>
      <c r="O47" s="55"/>
    </row>
    <row r="48" spans="1:15" s="27" customFormat="1" ht="13.8" hidden="1" x14ac:dyDescent="0.3">
      <c r="A48" s="53"/>
      <c r="B48" s="54"/>
      <c r="C48" s="54">
        <f>+C46-C47</f>
        <v>0</v>
      </c>
      <c r="D48" s="54">
        <f t="shared" ref="D48:N48" si="0">+D46-D47</f>
        <v>0</v>
      </c>
      <c r="E48" s="54">
        <f t="shared" si="0"/>
        <v>0</v>
      </c>
      <c r="F48" s="54">
        <f t="shared" si="0"/>
        <v>0</v>
      </c>
      <c r="G48" s="54">
        <f t="shared" si="0"/>
        <v>0</v>
      </c>
      <c r="H48" s="54">
        <f t="shared" si="0"/>
        <v>0</v>
      </c>
      <c r="I48" s="54">
        <f t="shared" si="0"/>
        <v>0</v>
      </c>
      <c r="J48" s="54">
        <f t="shared" si="0"/>
        <v>0</v>
      </c>
      <c r="K48" s="54">
        <f t="shared" si="0"/>
        <v>0</v>
      </c>
      <c r="L48" s="54">
        <f t="shared" si="0"/>
        <v>0</v>
      </c>
      <c r="M48" s="54">
        <f t="shared" si="0"/>
        <v>0</v>
      </c>
      <c r="N48" s="54">
        <f t="shared" si="0"/>
        <v>0</v>
      </c>
      <c r="O48" s="55"/>
    </row>
    <row r="49" spans="1:15" ht="15" thickBot="1" x14ac:dyDescent="0.3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15" ht="15" thickTop="1" x14ac:dyDescent="0.3"/>
  </sheetData>
  <mergeCells count="2">
    <mergeCell ref="D8:G8"/>
    <mergeCell ref="H8:M8"/>
  </mergeCells>
  <pageMargins left="0.2" right="0.2" top="0" bottom="0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7"/>
  <sheetViews>
    <sheetView topLeftCell="A94" workbookViewId="0">
      <selection activeCell="G113" sqref="G113"/>
    </sheetView>
  </sheetViews>
  <sheetFormatPr defaultRowHeight="18" x14ac:dyDescent="0.35"/>
  <cols>
    <col min="1" max="1" width="8.77734375" style="25" customWidth="1"/>
    <col min="14" max="14" width="2.33203125" customWidth="1"/>
    <col min="15" max="15" width="16.109375" style="74" bestFit="1" customWidth="1"/>
    <col min="16" max="16" width="23.21875" style="2" bestFit="1" customWidth="1"/>
    <col min="17" max="17" width="13.5546875" bestFit="1" customWidth="1"/>
  </cols>
  <sheetData>
    <row r="1" spans="1:16" x14ac:dyDescent="0.35">
      <c r="A1" s="25" t="s">
        <v>15</v>
      </c>
    </row>
    <row r="2" spans="1:16" x14ac:dyDescent="0.35">
      <c r="A2" s="25" t="s">
        <v>28</v>
      </c>
    </row>
    <row r="3" spans="1:16" x14ac:dyDescent="0.35">
      <c r="A3" s="25" t="s">
        <v>29</v>
      </c>
    </row>
    <row r="5" spans="1:16" x14ac:dyDescent="0.35">
      <c r="A5" s="24" t="s">
        <v>14</v>
      </c>
    </row>
    <row r="8" spans="1:16" x14ac:dyDescent="0.35">
      <c r="O8" s="74">
        <v>539923316</v>
      </c>
      <c r="P8" s="2" t="s">
        <v>16</v>
      </c>
    </row>
    <row r="9" spans="1:16" x14ac:dyDescent="0.35">
      <c r="O9" s="74">
        <v>15990707</v>
      </c>
      <c r="P9" s="2" t="s">
        <v>17</v>
      </c>
    </row>
    <row r="10" spans="1:16" x14ac:dyDescent="0.35">
      <c r="O10" s="74">
        <v>6476256</v>
      </c>
      <c r="P10" s="2" t="s">
        <v>18</v>
      </c>
    </row>
    <row r="11" spans="1:16" x14ac:dyDescent="0.35">
      <c r="O11" s="74">
        <v>53720245</v>
      </c>
      <c r="P11" s="2" t="s">
        <v>19</v>
      </c>
    </row>
    <row r="12" spans="1:16" x14ac:dyDescent="0.35">
      <c r="O12" s="74">
        <v>30338161</v>
      </c>
      <c r="P12" s="2" t="s">
        <v>20</v>
      </c>
    </row>
    <row r="13" spans="1:16" x14ac:dyDescent="0.35">
      <c r="O13" s="74">
        <v>972951</v>
      </c>
      <c r="P13" s="2" t="s">
        <v>21</v>
      </c>
    </row>
    <row r="14" spans="1:16" x14ac:dyDescent="0.35">
      <c r="O14" s="74">
        <v>4126947</v>
      </c>
      <c r="P14" s="2" t="s">
        <v>22</v>
      </c>
    </row>
    <row r="15" spans="1:16" x14ac:dyDescent="0.35">
      <c r="O15" s="74">
        <v>1259174</v>
      </c>
      <c r="P15" s="2" t="s">
        <v>10</v>
      </c>
    </row>
    <row r="16" spans="1:16" x14ac:dyDescent="0.35">
      <c r="O16" s="74">
        <v>3381</v>
      </c>
      <c r="P16" s="2" t="s">
        <v>23</v>
      </c>
    </row>
    <row r="17" spans="1:16" ht="18.600000000000001" thickBot="1" x14ac:dyDescent="0.4">
      <c r="O17" s="75">
        <f>+O8+O9+O10+O11-O12-O13-O14-O15-O16</f>
        <v>579409910</v>
      </c>
      <c r="P17" s="2" t="s">
        <v>24</v>
      </c>
    </row>
    <row r="18" spans="1:16" ht="18.600000000000001" thickTop="1" x14ac:dyDescent="0.35">
      <c r="A18" s="25">
        <v>2013</v>
      </c>
      <c r="O18" s="74">
        <f>+Summary!N11-'From Yearly Reports'!O17</f>
        <v>0</v>
      </c>
    </row>
    <row r="20" spans="1:16" x14ac:dyDescent="0.35">
      <c r="O20" s="74">
        <v>579409908</v>
      </c>
      <c r="P20" s="2" t="s">
        <v>16</v>
      </c>
    </row>
    <row r="21" spans="1:16" x14ac:dyDescent="0.35">
      <c r="O21" s="74">
        <v>16608513</v>
      </c>
      <c r="P21" s="2" t="s">
        <v>17</v>
      </c>
    </row>
    <row r="22" spans="1:16" x14ac:dyDescent="0.35">
      <c r="O22" s="74">
        <v>6674120</v>
      </c>
      <c r="P22" s="2" t="s">
        <v>18</v>
      </c>
    </row>
    <row r="23" spans="1:16" x14ac:dyDescent="0.35">
      <c r="O23" s="74">
        <v>56229015</v>
      </c>
      <c r="P23" s="2" t="s">
        <v>19</v>
      </c>
    </row>
    <row r="24" spans="1:16" x14ac:dyDescent="0.35">
      <c r="O24" s="74">
        <v>33085003</v>
      </c>
      <c r="P24" s="2" t="s">
        <v>20</v>
      </c>
    </row>
    <row r="25" spans="1:16" x14ac:dyDescent="0.35">
      <c r="O25" s="74">
        <v>966997</v>
      </c>
      <c r="P25" s="2" t="s">
        <v>21</v>
      </c>
    </row>
    <row r="26" spans="1:16" x14ac:dyDescent="0.35">
      <c r="O26" s="74">
        <v>6119084</v>
      </c>
      <c r="P26" s="2" t="s">
        <v>22</v>
      </c>
    </row>
    <row r="27" spans="1:16" x14ac:dyDescent="0.35">
      <c r="O27" s="74">
        <v>1277090</v>
      </c>
      <c r="P27" s="2" t="s">
        <v>10</v>
      </c>
    </row>
    <row r="28" spans="1:16" x14ac:dyDescent="0.35">
      <c r="O28" s="74">
        <v>67307</v>
      </c>
      <c r="P28" s="2" t="s">
        <v>23</v>
      </c>
    </row>
    <row r="29" spans="1:16" ht="18.600000000000001" thickBot="1" x14ac:dyDescent="0.4">
      <c r="O29" s="75">
        <f>+O20+O21+O22+O23-O24-O25-O26-O27-O28</f>
        <v>617406075</v>
      </c>
      <c r="P29" s="2" t="s">
        <v>24</v>
      </c>
    </row>
    <row r="30" spans="1:16" ht="18.600000000000001" thickTop="1" x14ac:dyDescent="0.35"/>
    <row r="32" spans="1:16" x14ac:dyDescent="0.35">
      <c r="A32" s="25">
        <v>2014</v>
      </c>
    </row>
    <row r="33" spans="1:16" x14ac:dyDescent="0.35">
      <c r="O33" s="74">
        <v>621013854</v>
      </c>
      <c r="P33" s="2" t="s">
        <v>16</v>
      </c>
    </row>
    <row r="34" spans="1:16" x14ac:dyDescent="0.35">
      <c r="O34" s="74">
        <v>35080523</v>
      </c>
      <c r="P34" s="2" t="s">
        <v>25</v>
      </c>
    </row>
    <row r="35" spans="1:16" x14ac:dyDescent="0.35">
      <c r="O35" s="74">
        <v>439309</v>
      </c>
      <c r="P35" s="2" t="s">
        <v>26</v>
      </c>
    </row>
    <row r="36" spans="1:16" x14ac:dyDescent="0.35">
      <c r="O36" s="74">
        <v>17786102</v>
      </c>
      <c r="P36" s="2" t="s">
        <v>17</v>
      </c>
    </row>
    <row r="37" spans="1:16" x14ac:dyDescent="0.35">
      <c r="O37" s="74">
        <v>6905864</v>
      </c>
      <c r="P37" s="2" t="s">
        <v>18</v>
      </c>
    </row>
    <row r="38" spans="1:16" x14ac:dyDescent="0.35">
      <c r="O38" s="74">
        <v>35492232</v>
      </c>
      <c r="P38" s="2" t="s">
        <v>20</v>
      </c>
    </row>
    <row r="39" spans="1:16" x14ac:dyDescent="0.35">
      <c r="O39" s="74">
        <v>951443</v>
      </c>
      <c r="P39" s="2" t="s">
        <v>21</v>
      </c>
    </row>
    <row r="40" spans="1:16" x14ac:dyDescent="0.35">
      <c r="O40" s="74">
        <v>5790139</v>
      </c>
      <c r="P40" s="2" t="s">
        <v>22</v>
      </c>
    </row>
    <row r="41" spans="1:16" x14ac:dyDescent="0.35">
      <c r="O41" s="74">
        <v>1302449</v>
      </c>
      <c r="P41" s="2" t="s">
        <v>10</v>
      </c>
    </row>
    <row r="42" spans="1:16" x14ac:dyDescent="0.35">
      <c r="O42" s="74">
        <v>370905</v>
      </c>
      <c r="P42" s="2" t="s">
        <v>27</v>
      </c>
    </row>
    <row r="43" spans="1:16" x14ac:dyDescent="0.35">
      <c r="O43" s="74">
        <v>30495</v>
      </c>
      <c r="P43" s="2" t="s">
        <v>12</v>
      </c>
    </row>
    <row r="44" spans="1:16" ht="18.600000000000001" thickBot="1" x14ac:dyDescent="0.4">
      <c r="O44" s="75">
        <f>+O33+O34+O35+O36+O37-O38-O39-O40-O41-O42-O43</f>
        <v>637287989</v>
      </c>
      <c r="P44" s="2" t="s">
        <v>24</v>
      </c>
    </row>
    <row r="45" spans="1:16" ht="18.600000000000001" thickTop="1" x14ac:dyDescent="0.35"/>
    <row r="46" spans="1:16" x14ac:dyDescent="0.35">
      <c r="A46" s="25">
        <v>2015</v>
      </c>
    </row>
    <row r="47" spans="1:16" x14ac:dyDescent="0.35">
      <c r="O47" s="74">
        <v>637287989</v>
      </c>
      <c r="P47" s="2" t="s">
        <v>16</v>
      </c>
    </row>
    <row r="48" spans="1:16" x14ac:dyDescent="0.35">
      <c r="O48" s="74">
        <v>377205</v>
      </c>
      <c r="P48" s="2" t="s">
        <v>25</v>
      </c>
    </row>
    <row r="49" spans="1:16" x14ac:dyDescent="0.35">
      <c r="O49" s="74">
        <v>563039</v>
      </c>
      <c r="P49" s="2" t="s">
        <v>26</v>
      </c>
    </row>
    <row r="50" spans="1:16" x14ac:dyDescent="0.35">
      <c r="O50" s="74">
        <v>20275926</v>
      </c>
      <c r="P50" s="2" t="s">
        <v>17</v>
      </c>
    </row>
    <row r="51" spans="1:16" x14ac:dyDescent="0.35">
      <c r="O51" s="74">
        <v>7392596</v>
      </c>
      <c r="P51" s="2" t="s">
        <v>18</v>
      </c>
    </row>
    <row r="52" spans="1:16" x14ac:dyDescent="0.35">
      <c r="O52" s="74">
        <v>37098901</v>
      </c>
      <c r="P52" s="2" t="s">
        <v>20</v>
      </c>
    </row>
    <row r="53" spans="1:16" x14ac:dyDescent="0.35">
      <c r="O53" s="74">
        <v>948827</v>
      </c>
      <c r="P53" s="2" t="s">
        <v>21</v>
      </c>
    </row>
    <row r="54" spans="1:16" x14ac:dyDescent="0.35">
      <c r="O54" s="74">
        <v>3620620</v>
      </c>
      <c r="P54" s="2" t="s">
        <v>22</v>
      </c>
    </row>
    <row r="55" spans="1:16" x14ac:dyDescent="0.35">
      <c r="O55" s="74">
        <v>1368061</v>
      </c>
      <c r="P55" s="2" t="s">
        <v>10</v>
      </c>
    </row>
    <row r="56" spans="1:16" x14ac:dyDescent="0.35">
      <c r="O56" s="74">
        <v>572772</v>
      </c>
      <c r="P56" s="2" t="s">
        <v>27</v>
      </c>
    </row>
    <row r="57" spans="1:16" x14ac:dyDescent="0.35">
      <c r="O57" s="74">
        <v>28290</v>
      </c>
      <c r="P57" s="2" t="s">
        <v>12</v>
      </c>
    </row>
    <row r="58" spans="1:16" ht="18.600000000000001" thickBot="1" x14ac:dyDescent="0.4">
      <c r="O58" s="75">
        <f>+O47+O48+O49+O50+O51-O52-O53-O54-O55-O56-O57</f>
        <v>622259284</v>
      </c>
      <c r="P58" s="2" t="s">
        <v>24</v>
      </c>
    </row>
    <row r="59" spans="1:16" ht="18.600000000000001" thickTop="1" x14ac:dyDescent="0.35"/>
    <row r="60" spans="1:16" x14ac:dyDescent="0.35">
      <c r="A60" s="25">
        <v>2016</v>
      </c>
    </row>
    <row r="61" spans="1:16" x14ac:dyDescent="0.35">
      <c r="O61" s="74">
        <v>622259283</v>
      </c>
      <c r="P61" s="2" t="s">
        <v>16</v>
      </c>
    </row>
    <row r="62" spans="1:16" x14ac:dyDescent="0.35">
      <c r="O62" s="74">
        <v>41650421</v>
      </c>
      <c r="P62" s="2" t="s">
        <v>25</v>
      </c>
    </row>
    <row r="63" spans="1:16" x14ac:dyDescent="0.35">
      <c r="O63" s="74">
        <v>382531</v>
      </c>
      <c r="P63" s="2" t="s">
        <v>26</v>
      </c>
    </row>
    <row r="64" spans="1:16" x14ac:dyDescent="0.35">
      <c r="O64" s="74">
        <v>22543700</v>
      </c>
      <c r="P64" s="2" t="s">
        <v>17</v>
      </c>
    </row>
    <row r="65" spans="1:16" x14ac:dyDescent="0.35">
      <c r="O65" s="74">
        <v>7328000</v>
      </c>
      <c r="P65" s="2" t="s">
        <v>18</v>
      </c>
    </row>
    <row r="66" spans="1:16" x14ac:dyDescent="0.35">
      <c r="O66" s="74">
        <v>38296268</v>
      </c>
      <c r="P66" s="2" t="s">
        <v>20</v>
      </c>
    </row>
    <row r="67" spans="1:16" x14ac:dyDescent="0.35">
      <c r="O67" s="74">
        <v>938659</v>
      </c>
      <c r="P67" s="2" t="s">
        <v>21</v>
      </c>
    </row>
    <row r="68" spans="1:16" x14ac:dyDescent="0.35">
      <c r="O68" s="74">
        <v>3829295</v>
      </c>
      <c r="P68" s="2" t="s">
        <v>22</v>
      </c>
    </row>
    <row r="69" spans="1:16" x14ac:dyDescent="0.35">
      <c r="O69" s="74">
        <v>704556</v>
      </c>
      <c r="P69" s="2" t="s">
        <v>10</v>
      </c>
    </row>
    <row r="70" spans="1:16" x14ac:dyDescent="0.35">
      <c r="O70" s="74">
        <v>474941</v>
      </c>
      <c r="P70" s="2" t="s">
        <v>27</v>
      </c>
    </row>
    <row r="71" spans="1:16" x14ac:dyDescent="0.35">
      <c r="O71" s="74">
        <v>25589</v>
      </c>
      <c r="P71" s="2" t="s">
        <v>12</v>
      </c>
    </row>
    <row r="72" spans="1:16" ht="18.600000000000001" thickBot="1" x14ac:dyDescent="0.4">
      <c r="O72" s="75">
        <f>+O61+O62+O63+O64+O65-O66-O67-O68-O69-O70-O71</f>
        <v>649894627</v>
      </c>
      <c r="P72" s="2" t="s">
        <v>24</v>
      </c>
    </row>
    <row r="73" spans="1:16" ht="18.600000000000001" thickTop="1" x14ac:dyDescent="0.35"/>
    <row r="74" spans="1:16" x14ac:dyDescent="0.35">
      <c r="A74" s="25">
        <v>2017</v>
      </c>
    </row>
    <row r="75" spans="1:16" x14ac:dyDescent="0.35">
      <c r="O75" s="74">
        <v>649894627</v>
      </c>
      <c r="P75" s="2" t="s">
        <v>16</v>
      </c>
    </row>
    <row r="76" spans="1:16" x14ac:dyDescent="0.35">
      <c r="O76" s="74">
        <v>84316510</v>
      </c>
      <c r="P76" s="2" t="s">
        <v>25</v>
      </c>
    </row>
    <row r="77" spans="1:16" x14ac:dyDescent="0.35">
      <c r="O77" s="74">
        <v>5711505</v>
      </c>
      <c r="P77" s="2" t="s">
        <v>26</v>
      </c>
    </row>
    <row r="78" spans="1:16" x14ac:dyDescent="0.35">
      <c r="O78" s="74">
        <v>25583072</v>
      </c>
      <c r="P78" s="2" t="s">
        <v>17</v>
      </c>
    </row>
    <row r="79" spans="1:16" x14ac:dyDescent="0.35">
      <c r="O79" s="74">
        <v>7504525</v>
      </c>
      <c r="P79" s="2" t="s">
        <v>18</v>
      </c>
    </row>
    <row r="80" spans="1:16" x14ac:dyDescent="0.35">
      <c r="O80" s="74">
        <v>39192657</v>
      </c>
      <c r="P80" s="2" t="s">
        <v>20</v>
      </c>
    </row>
    <row r="81" spans="1:16" x14ac:dyDescent="0.35">
      <c r="O81" s="74">
        <v>921861</v>
      </c>
      <c r="P81" s="2" t="s">
        <v>21</v>
      </c>
    </row>
    <row r="82" spans="1:16" x14ac:dyDescent="0.35">
      <c r="O82" s="74">
        <v>2715756</v>
      </c>
      <c r="P82" s="2" t="s">
        <v>22</v>
      </c>
    </row>
    <row r="83" spans="1:16" x14ac:dyDescent="0.35">
      <c r="O83" s="74">
        <v>1056975</v>
      </c>
      <c r="P83" s="2" t="s">
        <v>10</v>
      </c>
    </row>
    <row r="84" spans="1:16" x14ac:dyDescent="0.35">
      <c r="O84" s="74">
        <v>466797</v>
      </c>
      <c r="P84" s="2" t="s">
        <v>27</v>
      </c>
    </row>
    <row r="85" spans="1:16" hidden="1" x14ac:dyDescent="0.35">
      <c r="O85" s="74">
        <v>-1</v>
      </c>
      <c r="P85" s="2" t="s">
        <v>33</v>
      </c>
    </row>
    <row r="86" spans="1:16" x14ac:dyDescent="0.35">
      <c r="O86" s="74">
        <v>23657</v>
      </c>
      <c r="P86" s="2" t="s">
        <v>12</v>
      </c>
    </row>
    <row r="87" spans="1:16" ht="18.600000000000001" thickBot="1" x14ac:dyDescent="0.4">
      <c r="O87" s="75">
        <f>+O75+O76+O77+O78+O79-O80-O81-O82-O83-O84-O86+O85</f>
        <v>728632535</v>
      </c>
      <c r="P87" s="2" t="s">
        <v>24</v>
      </c>
    </row>
    <row r="88" spans="1:16" ht="18.600000000000001" thickTop="1" x14ac:dyDescent="0.35">
      <c r="O88" s="74">
        <f>728632535-O87</f>
        <v>0</v>
      </c>
    </row>
    <row r="89" spans="1:16" x14ac:dyDescent="0.35">
      <c r="A89" s="25">
        <v>2018</v>
      </c>
    </row>
    <row r="90" spans="1:16" x14ac:dyDescent="0.35">
      <c r="O90" s="74">
        <v>728632535</v>
      </c>
      <c r="P90" s="2" t="s">
        <v>16</v>
      </c>
    </row>
    <row r="91" spans="1:16" x14ac:dyDescent="0.35">
      <c r="O91" s="74">
        <v>-22146228</v>
      </c>
      <c r="P91" s="2" t="s">
        <v>25</v>
      </c>
    </row>
    <row r="92" spans="1:16" x14ac:dyDescent="0.35">
      <c r="O92" s="74">
        <v>335328</v>
      </c>
      <c r="P92" s="2" t="s">
        <v>26</v>
      </c>
    </row>
    <row r="93" spans="1:16" x14ac:dyDescent="0.35">
      <c r="O93" s="74">
        <v>29001820</v>
      </c>
      <c r="P93" s="2" t="s">
        <v>17</v>
      </c>
    </row>
    <row r="94" spans="1:16" x14ac:dyDescent="0.35">
      <c r="O94" s="74">
        <v>7748387</v>
      </c>
      <c r="P94" s="2" t="s">
        <v>18</v>
      </c>
    </row>
    <row r="95" spans="1:16" x14ac:dyDescent="0.35">
      <c r="O95" s="74">
        <v>40876167</v>
      </c>
      <c r="P95" s="2" t="s">
        <v>20</v>
      </c>
    </row>
    <row r="96" spans="1:16" x14ac:dyDescent="0.35">
      <c r="O96" s="74">
        <v>935748</v>
      </c>
      <c r="P96" s="2" t="s">
        <v>21</v>
      </c>
    </row>
    <row r="97" spans="1:16" x14ac:dyDescent="0.35">
      <c r="O97" s="74">
        <v>3215071</v>
      </c>
      <c r="P97" s="2" t="s">
        <v>22</v>
      </c>
    </row>
    <row r="98" spans="1:16" x14ac:dyDescent="0.35">
      <c r="O98" s="74">
        <v>1179616</v>
      </c>
      <c r="P98" s="2" t="s">
        <v>10</v>
      </c>
    </row>
    <row r="99" spans="1:16" x14ac:dyDescent="0.35">
      <c r="O99" s="74">
        <v>421824</v>
      </c>
      <c r="P99" s="2" t="s">
        <v>27</v>
      </c>
    </row>
    <row r="100" spans="1:16" x14ac:dyDescent="0.35">
      <c r="O100" s="74">
        <v>22039</v>
      </c>
      <c r="P100" s="2" t="s">
        <v>12</v>
      </c>
    </row>
    <row r="101" spans="1:16" ht="18.600000000000001" thickBot="1" x14ac:dyDescent="0.4">
      <c r="O101" s="75">
        <f>+O90+O91+O92+O93+O94-O95-O96-O97-O98-O99-O100</f>
        <v>696921377</v>
      </c>
      <c r="P101" s="2" t="s">
        <v>24</v>
      </c>
    </row>
    <row r="102" spans="1:16" ht="18.600000000000001" thickTop="1" x14ac:dyDescent="0.35">
      <c r="O102" s="74">
        <f>696921377-O101</f>
        <v>0</v>
      </c>
    </row>
    <row r="103" spans="1:16" x14ac:dyDescent="0.35">
      <c r="A103" s="25">
        <v>2019</v>
      </c>
    </row>
    <row r="104" spans="1:16" x14ac:dyDescent="0.35">
      <c r="O104" s="74">
        <v>696921377</v>
      </c>
      <c r="P104" s="2" t="s">
        <v>16</v>
      </c>
    </row>
    <row r="105" spans="1:16" x14ac:dyDescent="0.35">
      <c r="O105" s="74">
        <v>106109878</v>
      </c>
      <c r="P105" s="2" t="s">
        <v>25</v>
      </c>
    </row>
    <row r="106" spans="1:16" x14ac:dyDescent="0.35">
      <c r="O106" s="74">
        <v>1540150</v>
      </c>
      <c r="P106" s="2" t="s">
        <v>26</v>
      </c>
    </row>
    <row r="107" spans="1:16" x14ac:dyDescent="0.35">
      <c r="O107" s="74">
        <v>32965809</v>
      </c>
      <c r="P107" s="2" t="s">
        <v>17</v>
      </c>
    </row>
    <row r="108" spans="1:16" x14ac:dyDescent="0.35">
      <c r="O108" s="74">
        <v>9377610</v>
      </c>
      <c r="P108" s="2" t="s">
        <v>18</v>
      </c>
    </row>
    <row r="109" spans="1:16" x14ac:dyDescent="0.35">
      <c r="O109" s="74">
        <v>44008298</v>
      </c>
      <c r="P109" s="2" t="s">
        <v>20</v>
      </c>
    </row>
    <row r="110" spans="1:16" x14ac:dyDescent="0.35">
      <c r="O110" s="74">
        <v>931426</v>
      </c>
      <c r="P110" s="2" t="s">
        <v>21</v>
      </c>
    </row>
    <row r="111" spans="1:16" x14ac:dyDescent="0.35">
      <c r="O111" s="74">
        <v>9266840</v>
      </c>
      <c r="P111" s="2" t="s">
        <v>22</v>
      </c>
    </row>
    <row r="112" spans="1:16" x14ac:dyDescent="0.35">
      <c r="O112" s="74">
        <v>1223464</v>
      </c>
      <c r="P112" s="2" t="s">
        <v>10</v>
      </c>
    </row>
    <row r="113" spans="15:16" x14ac:dyDescent="0.35">
      <c r="O113" s="74">
        <v>608796</v>
      </c>
      <c r="P113" s="2" t="s">
        <v>27</v>
      </c>
    </row>
    <row r="114" spans="15:16" hidden="1" x14ac:dyDescent="0.35">
      <c r="O114" s="74">
        <v>2</v>
      </c>
      <c r="P114" s="2" t="s">
        <v>33</v>
      </c>
    </row>
    <row r="115" spans="15:16" x14ac:dyDescent="0.35">
      <c r="O115" s="74">
        <v>18288</v>
      </c>
      <c r="P115" s="2" t="s">
        <v>12</v>
      </c>
    </row>
    <row r="116" spans="15:16" ht="18.600000000000001" thickBot="1" x14ac:dyDescent="0.4">
      <c r="O116" s="75">
        <f>+O104+O105+O106+O107+O108-O109-O110-O111-O112-O113-O115+O114</f>
        <v>790857714</v>
      </c>
      <c r="P116" s="2" t="s">
        <v>24</v>
      </c>
    </row>
    <row r="117" spans="15:16" ht="18.600000000000001" thickTop="1" x14ac:dyDescent="0.35">
      <c r="O117" s="74">
        <f>790857714-O116</f>
        <v>0</v>
      </c>
    </row>
  </sheetData>
  <pageMargins left="0.2" right="0.2" top="0" bottom="0" header="0" footer="0"/>
  <pageSetup scale="80" orientation="landscape" r:id="rId1"/>
  <rowBreaks count="2" manualBreakCount="2">
    <brk id="31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From Yearly Reports</vt:lpstr>
      <vt:lpstr>'From Yearly Reports'!Print_Titles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Sandroussi</dc:creator>
  <cp:lastModifiedBy>Judy Sandroussi</cp:lastModifiedBy>
  <cp:lastPrinted>2020-06-29T20:26:20Z</cp:lastPrinted>
  <dcterms:created xsi:type="dcterms:W3CDTF">2018-04-26T20:06:40Z</dcterms:created>
  <dcterms:modified xsi:type="dcterms:W3CDTF">2020-06-29T20:39:02Z</dcterms:modified>
</cp:coreProperties>
</file>