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corpuschristi-my.sharepoint.com/personal/judys_cctexas_com/Documents/Desktop/FFRS Website Items/Pension/2022/"/>
    </mc:Choice>
  </mc:AlternateContent>
  <xr:revisionPtr revIDLastSave="141" documentId="8_{6FB027A3-3B29-4B58-BBCE-F9601C79DEB6}" xr6:coauthVersionLast="47" xr6:coauthVersionMax="47" xr10:uidLastSave="{041F447E-E926-4381-861C-FF0D4BFA5269}"/>
  <bookViews>
    <workbookView xWindow="28680" yWindow="-120" windowWidth="29040" windowHeight="15840" xr2:uid="{00000000-000D-0000-FFFF-FFFF00000000}"/>
  </bookViews>
  <sheets>
    <sheet name="Summary" sheetId="1" r:id="rId1"/>
    <sheet name="From Yearly Reports" sheetId="3" r:id="rId2"/>
  </sheets>
  <definedNames>
    <definedName name="_xlnm.Print_Titles" localSheetId="1">'From Yearly Reports'!$1:$4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H20" i="1"/>
  <c r="H14" i="1"/>
  <c r="H13" i="1"/>
  <c r="H12" i="1"/>
  <c r="H11" i="1"/>
  <c r="M21" i="1"/>
  <c r="L21" i="1"/>
  <c r="I21" i="1"/>
  <c r="G21" i="1"/>
  <c r="F21" i="1"/>
  <c r="E21" i="1"/>
  <c r="D21" i="1"/>
  <c r="M20" i="1"/>
  <c r="L20" i="1"/>
  <c r="I20" i="1"/>
  <c r="G20" i="1"/>
  <c r="F20" i="1"/>
  <c r="E20" i="1"/>
  <c r="D20" i="1"/>
  <c r="O162" i="3"/>
  <c r="O163" i="3" s="1"/>
  <c r="O150" i="3"/>
  <c r="O147" i="3"/>
  <c r="O148" i="3" s="1"/>
  <c r="O135" i="3"/>
  <c r="O19" i="1"/>
  <c r="C20" i="1" s="1"/>
  <c r="O20" i="1" s="1"/>
  <c r="N19" i="1"/>
  <c r="M19" i="1"/>
  <c r="L19" i="1"/>
  <c r="I19" i="1"/>
  <c r="G19" i="1"/>
  <c r="F19" i="1"/>
  <c r="E19" i="1"/>
  <c r="D19" i="1"/>
  <c r="O132" i="3"/>
  <c r="O119" i="3"/>
  <c r="O131" i="3" s="1"/>
  <c r="N16" i="1"/>
  <c r="M16" i="1"/>
  <c r="L16" i="1"/>
  <c r="K16" i="1"/>
  <c r="J16" i="1"/>
  <c r="I16" i="1"/>
  <c r="G16" i="1"/>
  <c r="F16" i="1"/>
  <c r="E16" i="1"/>
  <c r="D16" i="1"/>
  <c r="C16" i="1"/>
  <c r="O87" i="3"/>
  <c r="O88" i="3" s="1"/>
  <c r="N17" i="1"/>
  <c r="M17" i="1"/>
  <c r="L17" i="1"/>
  <c r="K17" i="1"/>
  <c r="J17" i="1"/>
  <c r="I17" i="1"/>
  <c r="G17" i="1"/>
  <c r="F17" i="1"/>
  <c r="E17" i="1"/>
  <c r="D17" i="1"/>
  <c r="C17" i="1"/>
  <c r="P148" i="3" l="1"/>
  <c r="O16" i="1"/>
  <c r="O116" i="3"/>
  <c r="O117" i="3" s="1"/>
  <c r="N18" i="1"/>
  <c r="M18" i="1"/>
  <c r="L18" i="1"/>
  <c r="K18" i="1"/>
  <c r="J18" i="1"/>
  <c r="I18" i="1"/>
  <c r="G18" i="1"/>
  <c r="F18" i="1"/>
  <c r="E18" i="1"/>
  <c r="D18" i="1"/>
  <c r="C18" i="1"/>
  <c r="O101" i="3"/>
  <c r="C21" i="1" l="1"/>
  <c r="O102" i="3"/>
  <c r="O17" i="1"/>
  <c r="O18" i="1"/>
  <c r="C19" i="1" s="1"/>
  <c r="C12" i="1"/>
  <c r="C13" i="1"/>
  <c r="C14" i="1"/>
  <c r="C15" i="1"/>
  <c r="O45" i="1"/>
  <c r="N45" i="1"/>
  <c r="M45" i="1"/>
  <c r="L45" i="1"/>
  <c r="K45" i="1"/>
  <c r="J45" i="1"/>
  <c r="I45" i="1"/>
  <c r="G45" i="1"/>
  <c r="F45" i="1"/>
  <c r="E45" i="1"/>
  <c r="D45" i="1"/>
  <c r="C45" i="1"/>
  <c r="O21" i="1" l="1"/>
  <c r="P163" i="3" s="1"/>
  <c r="O72" i="3"/>
  <c r="O15" i="1" s="1"/>
  <c r="N14" i="1"/>
  <c r="M14" i="1"/>
  <c r="L14" i="1"/>
  <c r="K14" i="1"/>
  <c r="J14" i="1"/>
  <c r="I14" i="1"/>
  <c r="G14" i="1"/>
  <c r="F14" i="1"/>
  <c r="E14" i="1"/>
  <c r="D14" i="1"/>
  <c r="O58" i="3"/>
  <c r="O14" i="1" s="1"/>
  <c r="N13" i="1"/>
  <c r="M13" i="1"/>
  <c r="L13" i="1"/>
  <c r="K13" i="1"/>
  <c r="J13" i="1"/>
  <c r="I13" i="1"/>
  <c r="G13" i="1"/>
  <c r="F13" i="1"/>
  <c r="E13" i="1"/>
  <c r="D13" i="1"/>
  <c r="G46" i="1" l="1"/>
  <c r="E46" i="1"/>
  <c r="F46" i="1"/>
  <c r="J46" i="1"/>
  <c r="N46" i="1"/>
  <c r="M46" i="1"/>
  <c r="I46" i="1"/>
  <c r="K46" i="1"/>
  <c r="C46" i="1"/>
  <c r="D46" i="1"/>
  <c r="L46" i="1"/>
  <c r="E47" i="1"/>
  <c r="M47" i="1"/>
  <c r="O44" i="3"/>
  <c r="O13" i="1" s="1"/>
  <c r="N12" i="1"/>
  <c r="L12" i="1"/>
  <c r="K12" i="1"/>
  <c r="J12" i="1"/>
  <c r="I12" i="1"/>
  <c r="G12" i="1"/>
  <c r="F12" i="1"/>
  <c r="D12" i="1"/>
  <c r="N11" i="1"/>
  <c r="L11" i="1"/>
  <c r="K11" i="1"/>
  <c r="K47" i="1" s="1"/>
  <c r="J11" i="1"/>
  <c r="I11" i="1"/>
  <c r="G11" i="1"/>
  <c r="F11" i="1"/>
  <c r="F47" i="1" s="1"/>
  <c r="F48" i="1" s="1"/>
  <c r="D11" i="1"/>
  <c r="D47" i="1" s="1"/>
  <c r="C11" i="1"/>
  <c r="C47" i="1" s="1"/>
  <c r="C48" i="1" s="1"/>
  <c r="O29" i="3"/>
  <c r="O12" i="1" s="1"/>
  <c r="O17" i="3"/>
  <c r="D48" i="1" l="1"/>
  <c r="M48" i="1"/>
  <c r="E48" i="1"/>
  <c r="K48" i="1"/>
  <c r="I47" i="1"/>
  <c r="I48" i="1" s="1"/>
  <c r="G47" i="1"/>
  <c r="G48" i="1" s="1"/>
  <c r="J47" i="1"/>
  <c r="J48" i="1" s="1"/>
  <c r="L47" i="1"/>
  <c r="L48" i="1" s="1"/>
  <c r="O11" i="1"/>
  <c r="O47" i="1" s="1"/>
  <c r="O46" i="1"/>
  <c r="N47" i="1"/>
  <c r="N48" i="1" s="1"/>
  <c r="O48" i="1" l="1"/>
  <c r="O18" i="3"/>
</calcChain>
</file>

<file path=xl/sharedStrings.xml><?xml version="1.0" encoding="utf-8"?>
<sst xmlns="http://schemas.openxmlformats.org/spreadsheetml/2006/main" count="155" uniqueCount="37">
  <si>
    <t>Additions</t>
  </si>
  <si>
    <t>Deductions</t>
  </si>
  <si>
    <t>Benefit Accumulation Fund Balance (Jan 1)</t>
  </si>
  <si>
    <t>Net Investment Income Credited to Municipality</t>
  </si>
  <si>
    <t>Other Net Investment Income</t>
  </si>
  <si>
    <t>Employer Contributions</t>
  </si>
  <si>
    <t>Plan Member Contributions</t>
  </si>
  <si>
    <t>Service Retirement Benefits</t>
  </si>
  <si>
    <t>Disability Retirement Benefits</t>
  </si>
  <si>
    <t>Partial Lump Sum Distributions</t>
  </si>
  <si>
    <t>Refunds of Contributions</t>
  </si>
  <si>
    <t>Administrative Expenses</t>
  </si>
  <si>
    <t>Other Activity</t>
  </si>
  <si>
    <t>Benefit Accumulation Fund Balance (Dec 31)</t>
  </si>
  <si>
    <t>2012</t>
  </si>
  <si>
    <t>City of Corpus Christi</t>
  </si>
  <si>
    <t>Beg Bal</t>
  </si>
  <si>
    <t>ER Contributions</t>
  </si>
  <si>
    <t>EE Contributions</t>
  </si>
  <si>
    <t>Interest</t>
  </si>
  <si>
    <t>Service Retirements</t>
  </si>
  <si>
    <t>Disability Retirements</t>
  </si>
  <si>
    <t>Distributions</t>
  </si>
  <si>
    <t>Escheated Accounts</t>
  </si>
  <si>
    <t>End Bal</t>
  </si>
  <si>
    <t>Net Investment</t>
  </si>
  <si>
    <t>Other Net Investment</t>
  </si>
  <si>
    <t>Admin Exp</t>
  </si>
  <si>
    <t>Total Additions and Deductions</t>
  </si>
  <si>
    <t>For the Most Recent Valuation</t>
  </si>
  <si>
    <t>Calendar Year</t>
  </si>
  <si>
    <t>To check:</t>
  </si>
  <si>
    <t>Texas Municipal Retirement System</t>
  </si>
  <si>
    <t>Rounding</t>
  </si>
  <si>
    <t>Inactive Member Refunds</t>
  </si>
  <si>
    <t xml:space="preserve">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</si>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</sst>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thick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ck">
        <color indexed="64"/>
      </right>
      <top/>
      <bottom/>
      <diagonal/>
    </border>
    <border>
      <left style="mediumDash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164" fontId="0" fillId="0" borderId="7" xfId="1" applyNumberFormat="1" applyFont="1" applyFill="1" applyBorder="1"/>
    <xf numFmtId="0" fontId="0" fillId="0" borderId="9" xfId="0" applyBorder="1"/>
    <xf numFmtId="0" fontId="0" fillId="0" borderId="12" xfId="0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1" xfId="1" applyNumberFormat="1" applyFont="1" applyFill="1" applyBorder="1"/>
    <xf numFmtId="0" fontId="2" fillId="0" borderId="13" xfId="0" applyFont="1" applyBorder="1" applyAlignment="1">
      <alignment horizontal="center" wrapText="1"/>
    </xf>
    <xf numFmtId="164" fontId="0" fillId="0" borderId="14" xfId="1" applyNumberFormat="1" applyFont="1" applyFill="1" applyBorder="1"/>
    <xf numFmtId="0" fontId="0" fillId="0" borderId="15" xfId="0" applyBorder="1"/>
    <xf numFmtId="0" fontId="2" fillId="0" borderId="16" xfId="0" applyFont="1" applyBorder="1" applyAlignment="1">
      <alignment horizontal="center" wrapText="1"/>
    </xf>
    <xf numFmtId="164" fontId="0" fillId="0" borderId="17" xfId="1" applyNumberFormat="1" applyFont="1" applyFill="1" applyBorder="1"/>
    <xf numFmtId="0" fontId="0" fillId="0" borderId="18" xfId="0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41" fontId="4" fillId="0" borderId="0" xfId="1" applyNumberFormat="1" applyFo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23" xfId="0" applyFont="1" applyBorder="1"/>
    <xf numFmtId="0" fontId="3" fillId="0" borderId="24" xfId="0" applyFont="1" applyBorder="1"/>
    <xf numFmtId="0" fontId="0" fillId="0" borderId="23" xfId="0" applyBorder="1"/>
    <xf numFmtId="0" fontId="0" fillId="0" borderId="24" xfId="0" applyBorder="1"/>
    <xf numFmtId="0" fontId="2" fillId="0" borderId="23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4" fillId="0" borderId="23" xfId="0" applyFont="1" applyBorder="1"/>
    <xf numFmtId="0" fontId="4" fillId="0" borderId="0" xfId="0" applyFont="1" applyAlignment="1">
      <alignment vertical="top"/>
    </xf>
    <xf numFmtId="0" fontId="4" fillId="0" borderId="24" xfId="0" applyFont="1" applyBorder="1"/>
    <xf numFmtId="43" fontId="4" fillId="0" borderId="0" xfId="0" applyNumberFormat="1" applyFont="1" applyAlignment="1">
      <alignment vertical="top"/>
    </xf>
    <xf numFmtId="43" fontId="4" fillId="0" borderId="0" xfId="0" applyNumberFormat="1" applyFont="1" applyAlignment="1">
      <alignment vertical="top" wrapText="1"/>
    </xf>
    <xf numFmtId="41" fontId="4" fillId="0" borderId="23" xfId="1" applyNumberFormat="1" applyFont="1" applyBorder="1"/>
    <xf numFmtId="41" fontId="4" fillId="0" borderId="0" xfId="1" applyNumberFormat="1" applyFont="1" applyBorder="1"/>
    <xf numFmtId="41" fontId="4" fillId="0" borderId="24" xfId="1" applyNumberFormat="1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31" xfId="0" applyFont="1" applyBorder="1" applyAlignment="1">
      <alignment horizontal="center" wrapText="1"/>
    </xf>
    <xf numFmtId="164" fontId="0" fillId="0" borderId="32" xfId="1" applyNumberFormat="1" applyFont="1" applyFill="1" applyBorder="1"/>
    <xf numFmtId="0" fontId="0" fillId="0" borderId="33" xfId="0" applyBorder="1"/>
    <xf numFmtId="41" fontId="0" fillId="0" borderId="0" xfId="1" applyNumberFormat="1" applyFont="1"/>
    <xf numFmtId="41" fontId="0" fillId="0" borderId="19" xfId="1" applyNumberFormat="1" applyFont="1" applyBorder="1"/>
    <xf numFmtId="0" fontId="2" fillId="0" borderId="35" xfId="0" applyFont="1" applyBorder="1" applyAlignment="1">
      <alignment horizontal="center" wrapText="1"/>
    </xf>
    <xf numFmtId="164" fontId="0" fillId="0" borderId="0" xfId="1" applyNumberFormat="1" applyFont="1" applyFill="1" applyBorder="1"/>
    <xf numFmtId="0" fontId="0" fillId="0" borderId="36" xfId="0" applyBorder="1"/>
    <xf numFmtId="0" fontId="2" fillId="0" borderId="39" xfId="0" applyFont="1" applyBorder="1" applyAlignment="1">
      <alignment horizontal="center" wrapText="1"/>
    </xf>
    <xf numFmtId="164" fontId="0" fillId="0" borderId="40" xfId="1" applyNumberFormat="1" applyFont="1" applyFill="1" applyBorder="1"/>
    <xf numFmtId="0" fontId="0" fillId="0" borderId="41" xfId="0" applyBorder="1"/>
    <xf numFmtId="0" fontId="2" fillId="2" borderId="37" xfId="0" applyFont="1" applyFill="1" applyBorder="1" applyAlignment="1">
      <alignment horizontal="centerContinuous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Continuous"/>
    </xf>
    <xf numFmtId="0" fontId="2" fillId="2" borderId="42" xfId="0" applyFont="1" applyFill="1" applyBorder="1" applyAlignment="1">
      <alignment horizontal="centerContinuous"/>
    </xf>
    <xf numFmtId="0" fontId="5" fillId="2" borderId="28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88900</xdr:rowOff>
    </xdr:from>
    <xdr:to>
      <xdr:col>12</xdr:col>
      <xdr:colOff>588669</xdr:colOff>
      <xdr:row>9</xdr:row>
      <xdr:rowOff>205378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73050"/>
          <a:ext cx="7256169" cy="1056278"/>
        </a:xfrm>
        <a:prstGeom prst="rect">
          <a:avLst/>
        </a:prstGeom>
      </xdr:spPr>
    </xdr:pic>
    <xdr:clientData/>
  </xdr:twoCellAnchor>
  <xdr:twoCellAnchor editAs="oneCell">
    <xdr:from>
      <xdr:col>1</xdr:col>
      <xdr:colOff>50801</xdr:colOff>
      <xdr:row>9</xdr:row>
      <xdr:rowOff>184150</xdr:rowOff>
    </xdr:from>
    <xdr:to>
      <xdr:col>12</xdr:col>
      <xdr:colOff>558801</xdr:colOff>
      <xdr:row>10</xdr:row>
      <xdr:rowOff>132869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401" y="1358900"/>
          <a:ext cx="7213600" cy="183669"/>
        </a:xfrm>
        <a:prstGeom prst="rect">
          <a:avLst/>
        </a:prstGeom>
      </xdr:spPr>
    </xdr:pic>
    <xdr:clientData/>
  </xdr:twoCellAnchor>
  <xdr:twoCellAnchor editAs="oneCell">
    <xdr:from>
      <xdr:col>0</xdr:col>
      <xdr:colOff>603250</xdr:colOff>
      <xdr:row>11</xdr:row>
      <xdr:rowOff>110522</xdr:rowOff>
    </xdr:from>
    <xdr:to>
      <xdr:col>12</xdr:col>
      <xdr:colOff>577850</xdr:colOff>
      <xdr:row>15</xdr:row>
      <xdr:rowOff>72789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250" y="1767872"/>
          <a:ext cx="7289800" cy="90206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15</xdr:row>
      <xdr:rowOff>19051</xdr:rowOff>
    </xdr:from>
    <xdr:to>
      <xdr:col>12</xdr:col>
      <xdr:colOff>584200</xdr:colOff>
      <xdr:row>16</xdr:row>
      <xdr:rowOff>13173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50" y="2603501"/>
          <a:ext cx="7270750" cy="229072"/>
        </a:xfrm>
        <a:prstGeom prst="rect">
          <a:avLst/>
        </a:prstGeom>
      </xdr:spPr>
    </xdr:pic>
    <xdr:clientData/>
  </xdr:twoCellAnchor>
  <xdr:twoCellAnchor editAs="oneCell">
    <xdr:from>
      <xdr:col>0</xdr:col>
      <xdr:colOff>596900</xdr:colOff>
      <xdr:row>22</xdr:row>
      <xdr:rowOff>102854</xdr:rowOff>
    </xdr:from>
    <xdr:to>
      <xdr:col>13</xdr:col>
      <xdr:colOff>0</xdr:colOff>
      <xdr:row>23</xdr:row>
      <xdr:rowOff>177751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6900" y="4331954"/>
          <a:ext cx="7327900" cy="309847"/>
        </a:xfrm>
        <a:prstGeom prst="rect">
          <a:avLst/>
        </a:prstGeom>
      </xdr:spPr>
    </xdr:pic>
    <xdr:clientData/>
  </xdr:twoCellAnchor>
  <xdr:twoCellAnchor editAs="oneCell">
    <xdr:from>
      <xdr:col>0</xdr:col>
      <xdr:colOff>577850</xdr:colOff>
      <xdr:row>17</xdr:row>
      <xdr:rowOff>104232</xdr:rowOff>
    </xdr:from>
    <xdr:to>
      <xdr:col>13</xdr:col>
      <xdr:colOff>12700</xdr:colOff>
      <xdr:row>22</xdr:row>
      <xdr:rowOff>112415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7850" y="3158582"/>
          <a:ext cx="7359650" cy="118928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13</xdr:col>
      <xdr:colOff>44450</xdr:colOff>
      <xdr:row>28</xdr:row>
      <xdr:rowOff>195424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4699000"/>
          <a:ext cx="7359650" cy="1135224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28</xdr:row>
      <xdr:rowOff>139700</xdr:rowOff>
    </xdr:from>
    <xdr:to>
      <xdr:col>13</xdr:col>
      <xdr:colOff>0</xdr:colOff>
      <xdr:row>29</xdr:row>
      <xdr:rowOff>221631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90550" y="5778500"/>
          <a:ext cx="7334250" cy="323231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31</xdr:row>
      <xdr:rowOff>53097</xdr:rowOff>
    </xdr:from>
    <xdr:to>
      <xdr:col>12</xdr:col>
      <xdr:colOff>558800</xdr:colOff>
      <xdr:row>34</xdr:row>
      <xdr:rowOff>171339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54050" y="6396747"/>
          <a:ext cx="7219950" cy="823092"/>
        </a:xfrm>
        <a:prstGeom prst="rect">
          <a:avLst/>
        </a:prstGeom>
      </xdr:spPr>
    </xdr:pic>
    <xdr:clientData/>
  </xdr:twoCellAnchor>
  <xdr:twoCellAnchor editAs="oneCell">
    <xdr:from>
      <xdr:col>1</xdr:col>
      <xdr:colOff>69851</xdr:colOff>
      <xdr:row>34</xdr:row>
      <xdr:rowOff>145940</xdr:rowOff>
    </xdr:from>
    <xdr:to>
      <xdr:col>12</xdr:col>
      <xdr:colOff>533401</xdr:colOff>
      <xdr:row>35</xdr:row>
      <xdr:rowOff>125261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9451" y="7194440"/>
          <a:ext cx="7169150" cy="214271"/>
        </a:xfrm>
        <a:prstGeom prst="rect">
          <a:avLst/>
        </a:prstGeom>
      </xdr:spPr>
    </xdr:pic>
    <xdr:clientData/>
  </xdr:twoCellAnchor>
  <xdr:twoCellAnchor editAs="oneCell">
    <xdr:from>
      <xdr:col>1</xdr:col>
      <xdr:colOff>88899</xdr:colOff>
      <xdr:row>36</xdr:row>
      <xdr:rowOff>43475</xdr:rowOff>
    </xdr:from>
    <xdr:to>
      <xdr:col>12</xdr:col>
      <xdr:colOff>527050</xdr:colOff>
      <xdr:row>39</xdr:row>
      <xdr:rowOff>104664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8499" y="7561875"/>
          <a:ext cx="7143751" cy="76603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39</xdr:row>
      <xdr:rowOff>76201</xdr:rowOff>
    </xdr:from>
    <xdr:to>
      <xdr:col>12</xdr:col>
      <xdr:colOff>501650</xdr:colOff>
      <xdr:row>40</xdr:row>
      <xdr:rowOff>82225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" y="8299451"/>
          <a:ext cx="7131050" cy="2409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1</xdr:rowOff>
    </xdr:from>
    <xdr:to>
      <xdr:col>12</xdr:col>
      <xdr:colOff>590549</xdr:colOff>
      <xdr:row>48</xdr:row>
      <xdr:rowOff>194127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9632951"/>
          <a:ext cx="7296149" cy="898976"/>
        </a:xfrm>
        <a:prstGeom prst="rect">
          <a:avLst/>
        </a:prstGeom>
      </xdr:spPr>
    </xdr:pic>
    <xdr:clientData/>
  </xdr:twoCellAnchor>
  <xdr:twoCellAnchor editAs="oneCell">
    <xdr:from>
      <xdr:col>1</xdr:col>
      <xdr:colOff>6351</xdr:colOff>
      <xdr:row>48</xdr:row>
      <xdr:rowOff>176226</xdr:rowOff>
    </xdr:from>
    <xdr:to>
      <xdr:col>12</xdr:col>
      <xdr:colOff>577851</xdr:colOff>
      <xdr:row>49</xdr:row>
      <xdr:rowOff>206336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5951" y="10514026"/>
          <a:ext cx="7277100" cy="2650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1</xdr:rowOff>
    </xdr:from>
    <xdr:to>
      <xdr:col>12</xdr:col>
      <xdr:colOff>596900</xdr:colOff>
      <xdr:row>54</xdr:row>
      <xdr:rowOff>85919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9600" y="11042651"/>
          <a:ext cx="7302500" cy="7907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50800</xdr:rowOff>
    </xdr:from>
    <xdr:to>
      <xdr:col>12</xdr:col>
      <xdr:colOff>558800</xdr:colOff>
      <xdr:row>55</xdr:row>
      <xdr:rowOff>74140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09600" y="11798300"/>
          <a:ext cx="7264400" cy="2582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12</xdr:col>
      <xdr:colOff>603250</xdr:colOff>
      <xdr:row>62</xdr:row>
      <xdr:rowOff>154483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9600" y="12922250"/>
          <a:ext cx="7308850" cy="8593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127000</xdr:rowOff>
    </xdr:from>
    <xdr:to>
      <xdr:col>12</xdr:col>
      <xdr:colOff>584200</xdr:colOff>
      <xdr:row>63</xdr:row>
      <xdr:rowOff>154338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09600" y="13754100"/>
          <a:ext cx="7289800" cy="262288"/>
        </a:xfrm>
        <a:prstGeom prst="rect">
          <a:avLst/>
        </a:prstGeom>
      </xdr:spPr>
    </xdr:pic>
    <xdr:clientData/>
  </xdr:twoCellAnchor>
  <xdr:twoCellAnchor editAs="oneCell">
    <xdr:from>
      <xdr:col>1</xdr:col>
      <xdr:colOff>6351</xdr:colOff>
      <xdr:row>67</xdr:row>
      <xdr:rowOff>203201</xdr:rowOff>
    </xdr:from>
    <xdr:to>
      <xdr:col>12</xdr:col>
      <xdr:colOff>577850</xdr:colOff>
      <xdr:row>69</xdr:row>
      <xdr:rowOff>50879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15951" y="15005051"/>
          <a:ext cx="7277099" cy="317578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64</xdr:row>
      <xdr:rowOff>184150</xdr:rowOff>
    </xdr:from>
    <xdr:to>
      <xdr:col>12</xdr:col>
      <xdr:colOff>584200</xdr:colOff>
      <xdr:row>68</xdr:row>
      <xdr:rowOff>69543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90550" y="14281150"/>
          <a:ext cx="7308850" cy="8251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12</xdr:col>
      <xdr:colOff>533400</xdr:colOff>
      <xdr:row>105</xdr:row>
      <xdr:rowOff>174036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46C59A-8F45-4EF5-A22E-55194E5F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01980" y="23195280"/>
          <a:ext cx="7239000" cy="859836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105</xdr:row>
      <xdr:rowOff>106681</xdr:rowOff>
    </xdr:from>
    <xdr:to>
      <xdr:col>13</xdr:col>
      <xdr:colOff>22860</xdr:colOff>
      <xdr:row>106</xdr:row>
      <xdr:rowOff>105020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E31C9E-00A6-4685-B7B4-823294D8D6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b="27277"/>
        <a:stretch/>
      </xdr:blipFill>
      <xdr:spPr>
        <a:xfrm>
          <a:off x="647701" y="23987761"/>
          <a:ext cx="7292339" cy="22693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12</xdr:col>
      <xdr:colOff>571500</xdr:colOff>
      <xdr:row>111</xdr:row>
      <xdr:rowOff>32802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40C2124-631C-46B4-90A4-E7AAC33C3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01980" y="25024080"/>
          <a:ext cx="7277100" cy="261402"/>
        </a:xfrm>
        <a:prstGeom prst="rect">
          <a:avLst/>
        </a:prstGeom>
      </xdr:spPr>
    </xdr:pic>
    <xdr:clientData/>
  </xdr:twoCellAnchor>
  <xdr:twoCellAnchor editAs="oneCell">
    <xdr:from>
      <xdr:col>0</xdr:col>
      <xdr:colOff>541020</xdr:colOff>
      <xdr:row>106</xdr:row>
      <xdr:rowOff>106680</xdr:rowOff>
    </xdr:from>
    <xdr:to>
      <xdr:col>13</xdr:col>
      <xdr:colOff>60960</xdr:colOff>
      <xdr:row>110</xdr:row>
      <xdr:rowOff>13968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6277762-1D0A-43D1-BDAB-50C5A244A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41020" y="24216360"/>
          <a:ext cx="7437120" cy="82168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12</xdr:col>
      <xdr:colOff>594360</xdr:colOff>
      <xdr:row>92</xdr:row>
      <xdr:rowOff>181121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8CA282A-E255-4CC8-806F-75AA131E0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01980" y="20208240"/>
          <a:ext cx="7299960" cy="866921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92</xdr:row>
      <xdr:rowOff>167640</xdr:rowOff>
    </xdr:from>
    <xdr:to>
      <xdr:col>12</xdr:col>
      <xdr:colOff>434340</xdr:colOff>
      <xdr:row>93</xdr:row>
      <xdr:rowOff>183160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9CBEDFBF-EDC1-471E-BD10-6FAFDAF9C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70560" y="21061680"/>
          <a:ext cx="7071360" cy="2441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12</xdr:col>
      <xdr:colOff>541020</xdr:colOff>
      <xdr:row>97</xdr:row>
      <xdr:rowOff>151587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24D323D7-BEBE-4E88-ADA7-B658E3CC7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01980" y="21351240"/>
          <a:ext cx="7246620" cy="837387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</xdr:colOff>
      <xdr:row>97</xdr:row>
      <xdr:rowOff>167641</xdr:rowOff>
    </xdr:from>
    <xdr:to>
      <xdr:col>12</xdr:col>
      <xdr:colOff>502920</xdr:colOff>
      <xdr:row>98</xdr:row>
      <xdr:rowOff>223057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5BDDCC1E-C6AD-45E3-BDE2-415321389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93420" y="22204681"/>
          <a:ext cx="7117080" cy="284016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73</xdr:row>
      <xdr:rowOff>60960</xdr:rowOff>
    </xdr:from>
    <xdr:to>
      <xdr:col>13</xdr:col>
      <xdr:colOff>15240</xdr:colOff>
      <xdr:row>77</xdr:row>
      <xdr:rowOff>52024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CB299F0-DE5F-4CC6-A8FD-CB0B827A7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17220" y="16824960"/>
          <a:ext cx="7315200" cy="905464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</xdr:colOff>
      <xdr:row>77</xdr:row>
      <xdr:rowOff>22861</xdr:rowOff>
    </xdr:from>
    <xdr:to>
      <xdr:col>12</xdr:col>
      <xdr:colOff>434340</xdr:colOff>
      <xdr:row>78</xdr:row>
      <xdr:rowOff>32655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6C4ED9B7-4A88-4AB6-9F6B-C991FBC8C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93420" y="17701261"/>
          <a:ext cx="7048500" cy="23839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79</xdr:row>
      <xdr:rowOff>0</xdr:rowOff>
    </xdr:from>
    <xdr:to>
      <xdr:col>12</xdr:col>
      <xdr:colOff>493113</xdr:colOff>
      <xdr:row>82</xdr:row>
      <xdr:rowOff>68580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3CD37A4B-8FDC-428A-B6EF-1F90237A7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01981" y="18135600"/>
          <a:ext cx="7198712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30481</xdr:colOff>
      <xdr:row>82</xdr:row>
      <xdr:rowOff>30480</xdr:rowOff>
    </xdr:from>
    <xdr:to>
      <xdr:col>12</xdr:col>
      <xdr:colOff>556261</xdr:colOff>
      <xdr:row>83</xdr:row>
      <xdr:rowOff>44272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B18A9642-F418-491E-8556-DE7F7596F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32461" y="18851880"/>
          <a:ext cx="7231380" cy="24239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118</xdr:row>
      <xdr:rowOff>9525</xdr:rowOff>
    </xdr:from>
    <xdr:to>
      <xdr:col>11</xdr:col>
      <xdr:colOff>589719</xdr:colOff>
      <xdr:row>121</xdr:row>
      <xdr:rowOff>180864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F3AB93-3CDE-53BD-2AE9-91D83776B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19125" y="27784425"/>
          <a:ext cx="6647619" cy="8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121</xdr:row>
      <xdr:rowOff>133350</xdr:rowOff>
    </xdr:from>
    <xdr:to>
      <xdr:col>11</xdr:col>
      <xdr:colOff>589719</xdr:colOff>
      <xdr:row>122</xdr:row>
      <xdr:rowOff>133320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A2FD2C9E-9E36-05C2-F3A3-641529BBC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619125" y="28622625"/>
          <a:ext cx="6647619" cy="2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11</xdr:col>
      <xdr:colOff>418286</xdr:colOff>
      <xdr:row>127</xdr:row>
      <xdr:rowOff>95149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40B69CFD-E05C-9C4E-2B6A-7CDF593AB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81025" y="29203650"/>
          <a:ext cx="6514286" cy="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127</xdr:row>
      <xdr:rowOff>66675</xdr:rowOff>
    </xdr:from>
    <xdr:to>
      <xdr:col>11</xdr:col>
      <xdr:colOff>437338</xdr:colOff>
      <xdr:row>128</xdr:row>
      <xdr:rowOff>66645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AFC9FF86-B6FC-E8AB-EB6F-AFDDD3AD5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19125" y="29984700"/>
          <a:ext cx="6495238" cy="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581024</xdr:colOff>
      <xdr:row>153</xdr:row>
      <xdr:rowOff>0</xdr:rowOff>
    </xdr:from>
    <xdr:to>
      <xdr:col>12</xdr:col>
      <xdr:colOff>219074</xdr:colOff>
      <xdr:row>153</xdr:row>
      <xdr:rowOff>206408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F5527FA6-CA7E-9AB8-D4E7-81F48940C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581024" y="36147375"/>
          <a:ext cx="6924675" cy="2064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12</xdr:col>
      <xdr:colOff>238125</xdr:colOff>
      <xdr:row>152</xdr:row>
      <xdr:rowOff>236782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5FD986C8-C7AE-CB37-A50B-5ADFFA1B9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581025" y="35433000"/>
          <a:ext cx="6943725" cy="713032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542926</xdr:colOff>
      <xdr:row>155</xdr:row>
      <xdr:rowOff>133350</xdr:rowOff>
    </xdr:from>
    <xdr:to>
      <xdr:col>12</xdr:col>
      <xdr:colOff>400051</xdr:colOff>
      <xdr:row>159</xdr:row>
      <xdr:rowOff>90055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1376EE2-30AE-4E90-7092-5FE23D8AA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42926" y="36756975"/>
          <a:ext cx="7143750" cy="909205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159</xdr:row>
      <xdr:rowOff>57150</xdr:rowOff>
    </xdr:from>
    <xdr:to>
      <xdr:col>11</xdr:col>
      <xdr:colOff>66675</xdr:colOff>
      <xdr:row>160</xdr:row>
      <xdr:rowOff>141710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16B27C99-9931-934B-FC17-8022AA413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42925" y="37633275"/>
          <a:ext cx="6200775" cy="3226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12</xdr:col>
      <xdr:colOff>493677</xdr:colOff>
      <xdr:row>138</xdr:row>
      <xdr:rowOff>180975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5B65AB28-9E7D-7ACA-F7A9-E5F7701AA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581025" y="32556450"/>
          <a:ext cx="7199277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12</xdr:col>
      <xdr:colOff>542925</xdr:colOff>
      <xdr:row>138</xdr:row>
      <xdr:rowOff>5180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6B2FD06C-D5C0-A47B-1735-F1DE15FEC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581025" y="31842075"/>
          <a:ext cx="7248525" cy="719555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143</xdr:row>
      <xdr:rowOff>2803</xdr:rowOff>
    </xdr:from>
    <xdr:to>
      <xdr:col>11</xdr:col>
      <xdr:colOff>380999</xdr:colOff>
      <xdr:row>144</xdr:row>
      <xdr:rowOff>52028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239AC0C0-C8E0-18D9-45A5-2FCE45639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542925" y="33749878"/>
          <a:ext cx="6515099" cy="28735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139</xdr:row>
      <xdr:rowOff>180975</xdr:rowOff>
    </xdr:from>
    <xdr:to>
      <xdr:col>12</xdr:col>
      <xdr:colOff>590550</xdr:colOff>
      <xdr:row>143</xdr:row>
      <xdr:rowOff>47998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6D5A6087-8DD0-84F6-57B9-F150D682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561975" y="32975550"/>
          <a:ext cx="7315200" cy="81952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showGridLines="0" tabSelected="1" workbookViewId="0">
      <selection activeCell="D27" sqref="D27"/>
    </sheetView>
  </sheetViews>
  <sheetFormatPr defaultRowHeight="15" x14ac:dyDescent="0.25"/>
  <cols>
    <col min="1" max="1" width="1.7109375" customWidth="1"/>
    <col min="2" max="2" width="8.85546875" customWidth="1"/>
    <col min="3" max="3" width="13.28515625" customWidth="1"/>
    <col min="4" max="4" width="13.85546875" bestFit="1" customWidth="1"/>
    <col min="5" max="5" width="11.28515625" customWidth="1"/>
    <col min="6" max="6" width="12" bestFit="1" customWidth="1"/>
    <col min="7" max="7" width="11.85546875" bestFit="1" customWidth="1"/>
    <col min="8" max="8" width="9.7109375" customWidth="1"/>
    <col min="9" max="9" width="12" bestFit="1" customWidth="1"/>
    <col min="10" max="10" width="10.28515625" bestFit="1" customWidth="1"/>
    <col min="11" max="11" width="12.5703125" bestFit="1" customWidth="1"/>
    <col min="12" max="12" width="11.85546875" bestFit="1" customWidth="1"/>
    <col min="13" max="13" width="12.5703125" bestFit="1" customWidth="1"/>
    <col min="14" max="14" width="8.5703125" bestFit="1" customWidth="1"/>
    <col min="15" max="15" width="13.5703125" bestFit="1" customWidth="1"/>
    <col min="16" max="16" width="1.7109375" customWidth="1"/>
    <col min="17" max="17" width="11" bestFit="1" customWidth="1"/>
  </cols>
  <sheetData>
    <row r="1" spans="1:16" ht="15.75" thickTop="1" x14ac:dyDescent="0.25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s="3" customFormat="1" ht="18.75" x14ac:dyDescent="0.3">
      <c r="A2" s="30"/>
      <c r="B2" s="3" t="s">
        <v>15</v>
      </c>
      <c r="P2" s="31"/>
    </row>
    <row r="3" spans="1:16" s="3" customFormat="1" ht="18.75" x14ac:dyDescent="0.3">
      <c r="A3" s="30"/>
      <c r="B3" s="3" t="s">
        <v>32</v>
      </c>
      <c r="P3" s="31"/>
    </row>
    <row r="4" spans="1:16" s="3" customFormat="1" ht="18.75" x14ac:dyDescent="0.3">
      <c r="A4" s="30"/>
      <c r="B4" s="24" t="s">
        <v>28</v>
      </c>
      <c r="P4" s="31"/>
    </row>
    <row r="5" spans="1:16" ht="18.75" x14ac:dyDescent="0.3">
      <c r="A5" s="32"/>
      <c r="B5" s="24" t="s">
        <v>29</v>
      </c>
      <c r="P5" s="33"/>
    </row>
    <row r="6" spans="1:16" ht="18.75" x14ac:dyDescent="0.3">
      <c r="A6" s="32"/>
      <c r="B6" s="24"/>
      <c r="P6" s="33"/>
    </row>
    <row r="7" spans="1:16" ht="15.75" thickBot="1" x14ac:dyDescent="0.3">
      <c r="A7" s="32"/>
      <c r="P7" s="33"/>
    </row>
    <row r="8" spans="1:16" s="1" customFormat="1" ht="16.5" thickTop="1" thickBot="1" x14ac:dyDescent="0.3">
      <c r="A8" s="34"/>
      <c r="D8" s="67" t="s">
        <v>0</v>
      </c>
      <c r="E8" s="66"/>
      <c r="F8" s="66"/>
      <c r="G8" s="66"/>
      <c r="H8" s="62"/>
      <c r="I8" s="63" t="s">
        <v>1</v>
      </c>
      <c r="J8" s="64"/>
      <c r="K8" s="64"/>
      <c r="L8" s="64"/>
      <c r="M8" s="64"/>
      <c r="N8" s="65"/>
      <c r="P8" s="35"/>
    </row>
    <row r="9" spans="1:16" s="10" customFormat="1" ht="60.75" thickBot="1" x14ac:dyDescent="0.3">
      <c r="A9" s="36"/>
      <c r="B9" s="7" t="s">
        <v>30</v>
      </c>
      <c r="C9" s="8" t="s">
        <v>2</v>
      </c>
      <c r="D9" s="68" t="s">
        <v>3</v>
      </c>
      <c r="E9" s="69" t="s">
        <v>4</v>
      </c>
      <c r="F9" s="69" t="s">
        <v>5</v>
      </c>
      <c r="G9" s="70" t="s">
        <v>6</v>
      </c>
      <c r="H9" s="71" t="s">
        <v>12</v>
      </c>
      <c r="I9" s="72" t="s">
        <v>7</v>
      </c>
      <c r="J9" s="73" t="s">
        <v>8</v>
      </c>
      <c r="K9" s="73" t="s">
        <v>9</v>
      </c>
      <c r="L9" s="73" t="s">
        <v>10</v>
      </c>
      <c r="M9" s="73" t="s">
        <v>11</v>
      </c>
      <c r="N9" s="74" t="s">
        <v>12</v>
      </c>
      <c r="O9" s="9" t="s">
        <v>13</v>
      </c>
      <c r="P9" s="37"/>
    </row>
    <row r="10" spans="1:16" s="10" customFormat="1" x14ac:dyDescent="0.25">
      <c r="A10" s="36"/>
      <c r="B10" s="11"/>
      <c r="C10" s="12"/>
      <c r="D10" s="20"/>
      <c r="E10" s="51"/>
      <c r="F10" s="51"/>
      <c r="G10" s="56"/>
      <c r="H10" s="59"/>
      <c r="I10" s="20"/>
      <c r="J10" s="51"/>
      <c r="K10" s="51"/>
      <c r="L10" s="51"/>
      <c r="M10" s="51"/>
      <c r="N10" s="17"/>
      <c r="O10" s="13"/>
      <c r="P10" s="37"/>
    </row>
    <row r="11" spans="1:16" hidden="1" x14ac:dyDescent="0.25">
      <c r="A11" s="32"/>
      <c r="B11" s="14">
        <v>2012</v>
      </c>
      <c r="C11" s="16">
        <f>+'From Yearly Reports'!O8</f>
        <v>539923316</v>
      </c>
      <c r="D11" s="21">
        <f>+'From Yearly Reports'!O11</f>
        <v>53720245</v>
      </c>
      <c r="E11" s="52">
        <v>0</v>
      </c>
      <c r="F11" s="52">
        <f>+'From Yearly Reports'!O9</f>
        <v>15990707</v>
      </c>
      <c r="G11" s="57">
        <f>+'From Yearly Reports'!O10</f>
        <v>6476256</v>
      </c>
      <c r="H11" s="60" t="str">
        <f>+'From Yearly Reports'!P10</f>
        <v>EE Contributions</v>
      </c>
      <c r="I11" s="21">
        <f>+'From Yearly Reports'!O12</f>
        <v>30338161</v>
      </c>
      <c r="J11" s="52">
        <f>+'From Yearly Reports'!O13</f>
        <v>972951</v>
      </c>
      <c r="K11" s="52">
        <f>+'From Yearly Reports'!O14</f>
        <v>4126947</v>
      </c>
      <c r="L11" s="52">
        <f>+'From Yearly Reports'!O15</f>
        <v>1259174</v>
      </c>
      <c r="M11" s="52">
        <v>0</v>
      </c>
      <c r="N11" s="18">
        <f>+'From Yearly Reports'!O16</f>
        <v>3381</v>
      </c>
      <c r="O11" s="4">
        <f>+'From Yearly Reports'!O17</f>
        <v>579409910</v>
      </c>
      <c r="P11" s="33"/>
    </row>
    <row r="12" spans="1:16" hidden="1" x14ac:dyDescent="0.25">
      <c r="A12" s="32"/>
      <c r="B12" s="14">
        <v>2013</v>
      </c>
      <c r="C12" s="16">
        <f>+'From Yearly Reports'!O20</f>
        <v>579409908</v>
      </c>
      <c r="D12" s="21">
        <f>+'From Yearly Reports'!O23</f>
        <v>56229015</v>
      </c>
      <c r="E12" s="52">
        <v>0</v>
      </c>
      <c r="F12" s="52">
        <f>+'From Yearly Reports'!O21</f>
        <v>16608513</v>
      </c>
      <c r="G12" s="57">
        <f>+'From Yearly Reports'!O22</f>
        <v>6674120</v>
      </c>
      <c r="H12" s="60" t="str">
        <f>+'From Yearly Reports'!P22</f>
        <v>EE Contributions</v>
      </c>
      <c r="I12" s="21">
        <f>+'From Yearly Reports'!O24</f>
        <v>33085003</v>
      </c>
      <c r="J12" s="52">
        <f>+'From Yearly Reports'!O25</f>
        <v>966997</v>
      </c>
      <c r="K12" s="52">
        <f>+'From Yearly Reports'!O26</f>
        <v>6119084</v>
      </c>
      <c r="L12" s="52">
        <f>+'From Yearly Reports'!O27</f>
        <v>1277090</v>
      </c>
      <c r="M12" s="52">
        <v>0</v>
      </c>
      <c r="N12" s="18">
        <f>+'From Yearly Reports'!O28</f>
        <v>67307</v>
      </c>
      <c r="O12" s="4">
        <f>+'From Yearly Reports'!O29</f>
        <v>617406075</v>
      </c>
      <c r="P12" s="33"/>
    </row>
    <row r="13" spans="1:16" hidden="1" x14ac:dyDescent="0.25">
      <c r="A13" s="32"/>
      <c r="B13" s="14">
        <v>2014</v>
      </c>
      <c r="C13" s="16">
        <f>+'From Yearly Reports'!O33</f>
        <v>621013854</v>
      </c>
      <c r="D13" s="21">
        <f>+'From Yearly Reports'!O34</f>
        <v>35080523</v>
      </c>
      <c r="E13" s="52">
        <f>+'From Yearly Reports'!O35</f>
        <v>439309</v>
      </c>
      <c r="F13" s="52">
        <f>+'From Yearly Reports'!O36</f>
        <v>17786102</v>
      </c>
      <c r="G13" s="57">
        <f>+'From Yearly Reports'!O37</f>
        <v>6905864</v>
      </c>
      <c r="H13" s="60" t="str">
        <f>+'From Yearly Reports'!P37</f>
        <v>EE Contributions</v>
      </c>
      <c r="I13" s="21">
        <f>+'From Yearly Reports'!O38</f>
        <v>35492232</v>
      </c>
      <c r="J13" s="52">
        <f>+'From Yearly Reports'!O39</f>
        <v>951443</v>
      </c>
      <c r="K13" s="52">
        <f>+'From Yearly Reports'!O40</f>
        <v>5790139</v>
      </c>
      <c r="L13" s="52">
        <f>+'From Yearly Reports'!O41</f>
        <v>1302449</v>
      </c>
      <c r="M13" s="52">
        <f>+'From Yearly Reports'!O42</f>
        <v>370905</v>
      </c>
      <c r="N13" s="18">
        <f>+'From Yearly Reports'!O43</f>
        <v>30495</v>
      </c>
      <c r="O13" s="4">
        <f>+'From Yearly Reports'!O44</f>
        <v>637287989</v>
      </c>
      <c r="P13" s="33"/>
    </row>
    <row r="14" spans="1:16" hidden="1" x14ac:dyDescent="0.25">
      <c r="A14" s="32"/>
      <c r="B14" s="14">
        <v>2015</v>
      </c>
      <c r="C14" s="16">
        <f>+'From Yearly Reports'!O47</f>
        <v>637287989</v>
      </c>
      <c r="D14" s="21">
        <f>+'From Yearly Reports'!O48</f>
        <v>377205</v>
      </c>
      <c r="E14" s="52">
        <f>+'From Yearly Reports'!O49</f>
        <v>563039</v>
      </c>
      <c r="F14" s="52">
        <f>+'From Yearly Reports'!O50</f>
        <v>20275926</v>
      </c>
      <c r="G14" s="57">
        <f>+'From Yearly Reports'!O51</f>
        <v>7392596</v>
      </c>
      <c r="H14" s="60" t="str">
        <f>+'From Yearly Reports'!P51</f>
        <v>EE Contributions</v>
      </c>
      <c r="I14" s="21">
        <f>+'From Yearly Reports'!O52</f>
        <v>37098901</v>
      </c>
      <c r="J14" s="52">
        <f>+'From Yearly Reports'!O53</f>
        <v>948827</v>
      </c>
      <c r="K14" s="52">
        <f>+'From Yearly Reports'!O54</f>
        <v>3620620</v>
      </c>
      <c r="L14" s="52">
        <f>+'From Yearly Reports'!O55</f>
        <v>1368061</v>
      </c>
      <c r="M14" s="52">
        <f>+'From Yearly Reports'!O56</f>
        <v>572772</v>
      </c>
      <c r="N14" s="18">
        <f>+'From Yearly Reports'!O57</f>
        <v>28290</v>
      </c>
      <c r="O14" s="4">
        <f>+'From Yearly Reports'!O58</f>
        <v>622259284</v>
      </c>
      <c r="P14" s="33"/>
    </row>
    <row r="15" spans="1:16" hidden="1" x14ac:dyDescent="0.25">
      <c r="A15" s="32"/>
      <c r="B15" s="14">
        <v>2016</v>
      </c>
      <c r="C15" s="16">
        <f>+'From Yearly Reports'!O61</f>
        <v>622259283</v>
      </c>
      <c r="D15" s="21">
        <v>41650421</v>
      </c>
      <c r="E15" s="52">
        <v>382531</v>
      </c>
      <c r="F15" s="52">
        <v>22543700</v>
      </c>
      <c r="G15" s="57">
        <v>7328000</v>
      </c>
      <c r="H15" s="60">
        <v>7328000</v>
      </c>
      <c r="I15" s="21">
        <v>38296268</v>
      </c>
      <c r="J15" s="52">
        <v>938659</v>
      </c>
      <c r="K15" s="52">
        <v>3829295</v>
      </c>
      <c r="L15" s="52">
        <v>704556</v>
      </c>
      <c r="M15" s="52">
        <v>474941</v>
      </c>
      <c r="N15" s="18">
        <v>25589</v>
      </c>
      <c r="O15" s="4">
        <f>+'From Yearly Reports'!O72</f>
        <v>649894627</v>
      </c>
      <c r="P15" s="33"/>
    </row>
    <row r="16" spans="1:16" x14ac:dyDescent="0.25">
      <c r="A16" s="32"/>
      <c r="B16" s="14">
        <v>2017</v>
      </c>
      <c r="C16" s="16">
        <f>+'From Yearly Reports'!O75</f>
        <v>649894627</v>
      </c>
      <c r="D16" s="21">
        <f>+'From Yearly Reports'!O76</f>
        <v>84316510</v>
      </c>
      <c r="E16" s="52">
        <f>+'From Yearly Reports'!O77</f>
        <v>5711505</v>
      </c>
      <c r="F16" s="52">
        <f>+'From Yearly Reports'!O78</f>
        <v>25583072</v>
      </c>
      <c r="G16" s="57">
        <f>+'From Yearly Reports'!O79</f>
        <v>7504525</v>
      </c>
      <c r="H16" s="60"/>
      <c r="I16" s="21">
        <f>+'From Yearly Reports'!O80</f>
        <v>39192657</v>
      </c>
      <c r="J16" s="52">
        <f>+'From Yearly Reports'!O81</f>
        <v>921861</v>
      </c>
      <c r="K16" s="52">
        <f>+'From Yearly Reports'!O82</f>
        <v>2715756</v>
      </c>
      <c r="L16" s="52">
        <f>+'From Yearly Reports'!O83</f>
        <v>1056975</v>
      </c>
      <c r="M16" s="52">
        <f>+'From Yearly Reports'!O84</f>
        <v>466797</v>
      </c>
      <c r="N16" s="18">
        <f>+'From Yearly Reports'!O86</f>
        <v>23657</v>
      </c>
      <c r="O16" s="4">
        <f>+'From Yearly Reports'!O87</f>
        <v>728632535</v>
      </c>
      <c r="P16" s="33"/>
    </row>
    <row r="17" spans="1:16" x14ac:dyDescent="0.25">
      <c r="A17" s="32"/>
      <c r="B17" s="14">
        <v>2018</v>
      </c>
      <c r="C17" s="16">
        <f>+'From Yearly Reports'!O90</f>
        <v>728632535</v>
      </c>
      <c r="D17" s="21">
        <f>+'From Yearly Reports'!O91</f>
        <v>-22146228</v>
      </c>
      <c r="E17" s="52">
        <f>+'From Yearly Reports'!O92</f>
        <v>335328</v>
      </c>
      <c r="F17" s="52">
        <f>+'From Yearly Reports'!O93</f>
        <v>29001820</v>
      </c>
      <c r="G17" s="57">
        <f>+'From Yearly Reports'!O94</f>
        <v>7748387</v>
      </c>
      <c r="H17" s="60"/>
      <c r="I17" s="21">
        <f>+'From Yearly Reports'!O95</f>
        <v>40876167</v>
      </c>
      <c r="J17" s="52">
        <f>+'From Yearly Reports'!O96</f>
        <v>935748</v>
      </c>
      <c r="K17" s="52">
        <f>+'From Yearly Reports'!O97</f>
        <v>3215071</v>
      </c>
      <c r="L17" s="52">
        <f>+'From Yearly Reports'!O98</f>
        <v>1179616</v>
      </c>
      <c r="M17" s="52">
        <f>+'From Yearly Reports'!O99</f>
        <v>421824</v>
      </c>
      <c r="N17" s="18">
        <f>+'From Yearly Reports'!O100</f>
        <v>22039</v>
      </c>
      <c r="O17" s="4">
        <f>+'From Yearly Reports'!O101</f>
        <v>696921377</v>
      </c>
      <c r="P17" s="33"/>
    </row>
    <row r="18" spans="1:16" x14ac:dyDescent="0.25">
      <c r="A18" s="32"/>
      <c r="B18" s="14">
        <v>2019</v>
      </c>
      <c r="C18" s="16">
        <f>+'From Yearly Reports'!O104</f>
        <v>696921377</v>
      </c>
      <c r="D18" s="21">
        <f>+'From Yearly Reports'!O105</f>
        <v>106109878</v>
      </c>
      <c r="E18" s="52">
        <f>+'From Yearly Reports'!O106</f>
        <v>1540150</v>
      </c>
      <c r="F18" s="52">
        <f>+'From Yearly Reports'!O107</f>
        <v>32965809</v>
      </c>
      <c r="G18" s="57">
        <f>+'From Yearly Reports'!O108</f>
        <v>9377610</v>
      </c>
      <c r="H18" s="60"/>
      <c r="I18" s="21">
        <f>+'From Yearly Reports'!O109</f>
        <v>44008298</v>
      </c>
      <c r="J18" s="52">
        <f>+'From Yearly Reports'!O110</f>
        <v>931426</v>
      </c>
      <c r="K18" s="52">
        <f>+'From Yearly Reports'!O111</f>
        <v>9266840</v>
      </c>
      <c r="L18" s="52">
        <f>+'From Yearly Reports'!O112</f>
        <v>1223464</v>
      </c>
      <c r="M18" s="52">
        <f>+'From Yearly Reports'!O113</f>
        <v>608796</v>
      </c>
      <c r="N18" s="18">
        <f>+'From Yearly Reports'!O115</f>
        <v>18288</v>
      </c>
      <c r="O18" s="4">
        <f>+'From Yearly Reports'!O116</f>
        <v>790857714</v>
      </c>
      <c r="P18" s="33"/>
    </row>
    <row r="19" spans="1:16" x14ac:dyDescent="0.25">
      <c r="A19" s="32"/>
      <c r="B19" s="14">
        <v>2020</v>
      </c>
      <c r="C19" s="16">
        <f>+O18</f>
        <v>790857714</v>
      </c>
      <c r="D19" s="21">
        <f>+'From Yearly Reports'!O120</f>
        <v>58200811</v>
      </c>
      <c r="E19" s="52">
        <f>+'From Yearly Reports'!O121</f>
        <v>1772359</v>
      </c>
      <c r="F19" s="52">
        <f>+'From Yearly Reports'!O122</f>
        <v>26228887</v>
      </c>
      <c r="G19" s="57">
        <f>+'From Yearly Reports'!O123</f>
        <v>9823556</v>
      </c>
      <c r="H19" s="60"/>
      <c r="I19" s="21">
        <f>+'From Yearly Reports'!O124</f>
        <v>51906619</v>
      </c>
      <c r="J19" s="52"/>
      <c r="K19" s="52"/>
      <c r="L19" s="52">
        <f>+'From Yearly Reports'!O125</f>
        <v>1273173</v>
      </c>
      <c r="M19" s="52">
        <f>+'From Yearly Reports'!O128</f>
        <v>388445</v>
      </c>
      <c r="N19" s="18">
        <f>+'From Yearly Reports'!O130</f>
        <v>15155</v>
      </c>
      <c r="O19" s="4">
        <f>+'From Yearly Reports'!O131</f>
        <v>833299935</v>
      </c>
      <c r="P19" s="33"/>
    </row>
    <row r="20" spans="1:16" x14ac:dyDescent="0.25">
      <c r="A20" s="32"/>
      <c r="B20" s="14">
        <v>2021</v>
      </c>
      <c r="C20" s="16">
        <f t="shared" ref="C20:C21" si="0">+O19</f>
        <v>833299935</v>
      </c>
      <c r="D20" s="21">
        <f>+'From Yearly Reports'!O136</f>
        <v>100756996</v>
      </c>
      <c r="E20" s="52">
        <f>+'From Yearly Reports'!O137</f>
        <v>7764567</v>
      </c>
      <c r="F20" s="52">
        <f>+'From Yearly Reports'!O138</f>
        <v>26660453</v>
      </c>
      <c r="G20" s="57">
        <f>+'From Yearly Reports'!O139</f>
        <v>10396286</v>
      </c>
      <c r="H20" s="60">
        <f>+'From Yearly Reports'!O142</f>
        <v>3443</v>
      </c>
      <c r="I20" s="21">
        <f>+'From Yearly Reports'!O140</f>
        <v>52903057</v>
      </c>
      <c r="J20" s="52"/>
      <c r="K20" s="52"/>
      <c r="L20" s="52">
        <f>+'From Yearly Reports'!O141</f>
        <v>1159925</v>
      </c>
      <c r="M20" s="52">
        <f>+'From Yearly Reports'!O144</f>
        <v>502639</v>
      </c>
      <c r="N20" s="18"/>
      <c r="O20" s="4">
        <f>+C20+D20+E20+F20+G20-I20-J20-K20-L20-M20-N20-2+H20</f>
        <v>924316057</v>
      </c>
      <c r="P20" s="33"/>
    </row>
    <row r="21" spans="1:16" x14ac:dyDescent="0.25">
      <c r="A21" s="32"/>
      <c r="B21" s="14">
        <v>2022</v>
      </c>
      <c r="C21" s="16">
        <f t="shared" si="0"/>
        <v>924316057</v>
      </c>
      <c r="D21" s="21">
        <f>+'From Yearly Reports'!O151</f>
        <v>-67197028</v>
      </c>
      <c r="E21" s="52">
        <f>+'From Yearly Reports'!O152</f>
        <v>-179762</v>
      </c>
      <c r="F21" s="52">
        <f>+'From Yearly Reports'!O153</f>
        <v>28166436</v>
      </c>
      <c r="G21" s="57">
        <f>+'From Yearly Reports'!O154</f>
        <v>11584320</v>
      </c>
      <c r="H21" s="60">
        <f>+'From Yearly Reports'!O157</f>
        <v>696720</v>
      </c>
      <c r="I21" s="21">
        <f>+'From Yearly Reports'!O155</f>
        <v>54776073</v>
      </c>
      <c r="J21" s="52"/>
      <c r="K21" s="52"/>
      <c r="L21" s="52">
        <f>+'From Yearly Reports'!O156</f>
        <v>1461757</v>
      </c>
      <c r="M21" s="52">
        <f>+'From Yearly Reports'!O159</f>
        <v>583860</v>
      </c>
      <c r="N21" s="18"/>
      <c r="O21" s="4">
        <f>+C21+D21+E21+F21+G21-I21-J21-K21-L21-M21-N21-1+H21</f>
        <v>840565052</v>
      </c>
      <c r="P21" s="33"/>
    </row>
    <row r="22" spans="1:16" ht="15.75" thickBot="1" x14ac:dyDescent="0.3">
      <c r="A22" s="32"/>
      <c r="B22" s="15"/>
      <c r="C22" s="6"/>
      <c r="D22" s="22"/>
      <c r="E22" s="53"/>
      <c r="F22" s="53"/>
      <c r="G22" s="58"/>
      <c r="H22" s="61"/>
      <c r="I22" s="22"/>
      <c r="J22" s="53"/>
      <c r="K22" s="53"/>
      <c r="L22" s="53"/>
      <c r="M22" s="53"/>
      <c r="N22" s="19"/>
      <c r="O22" s="5"/>
      <c r="P22" s="33"/>
    </row>
    <row r="23" spans="1:16" x14ac:dyDescent="0.25">
      <c r="A23" s="32"/>
      <c r="P23" s="33"/>
    </row>
    <row r="24" spans="1:16" x14ac:dyDescent="0.25">
      <c r="A24" s="32"/>
      <c r="P24" s="33"/>
    </row>
    <row r="25" spans="1:16" x14ac:dyDescent="0.25">
      <c r="A25" s="32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3"/>
    </row>
    <row r="26" spans="1:16" x14ac:dyDescent="0.25">
      <c r="A26" s="3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3"/>
    </row>
    <row r="27" spans="1:16" x14ac:dyDescent="0.25">
      <c r="A27" s="32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3"/>
    </row>
    <row r="28" spans="1:16" x14ac:dyDescent="0.25">
      <c r="A28" s="3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3"/>
    </row>
    <row r="29" spans="1:16" x14ac:dyDescent="0.25">
      <c r="A29" s="32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3"/>
    </row>
    <row r="30" spans="1:16" x14ac:dyDescent="0.25">
      <c r="A30" s="32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3"/>
    </row>
    <row r="31" spans="1:16" x14ac:dyDescent="0.25">
      <c r="A31" s="32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3"/>
    </row>
    <row r="32" spans="1:16" x14ac:dyDescent="0.25">
      <c r="A32" s="3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3"/>
    </row>
    <row r="33" spans="1:16" x14ac:dyDescent="0.25">
      <c r="A33" s="3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3"/>
    </row>
    <row r="34" spans="1:16" x14ac:dyDescent="0.25">
      <c r="A34" s="32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3"/>
    </row>
    <row r="35" spans="1:16" x14ac:dyDescent="0.25">
      <c r="A35" s="3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3"/>
    </row>
    <row r="36" spans="1:16" x14ac:dyDescent="0.25">
      <c r="A36" s="32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3"/>
    </row>
    <row r="37" spans="1:16" x14ac:dyDescent="0.25">
      <c r="A37" s="3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3"/>
    </row>
    <row r="38" spans="1:16" x14ac:dyDescent="0.25">
      <c r="A38" s="32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3"/>
    </row>
    <row r="39" spans="1:16" x14ac:dyDescent="0.25">
      <c r="A39" s="32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3"/>
    </row>
    <row r="40" spans="1:16" x14ac:dyDescent="0.25">
      <c r="A40" s="3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3"/>
    </row>
    <row r="41" spans="1:16" x14ac:dyDescent="0.25">
      <c r="A41" s="32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3"/>
    </row>
    <row r="42" spans="1:16" x14ac:dyDescent="0.25">
      <c r="A42" s="3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3"/>
    </row>
    <row r="43" spans="1:16" x14ac:dyDescent="0.25">
      <c r="A43" s="32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3"/>
    </row>
    <row r="44" spans="1:16" s="25" customFormat="1" ht="12.75" hidden="1" x14ac:dyDescent="0.2">
      <c r="A44" s="40"/>
      <c r="B44" s="41" t="s">
        <v>31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pans="1:16" s="25" customFormat="1" ht="25.5" hidden="1" x14ac:dyDescent="0.2">
      <c r="A45" s="40"/>
      <c r="B45" s="41"/>
      <c r="C45" s="43" t="str">
        <f>+'From Yearly Reports'!P61</f>
        <v>Beg Bal</v>
      </c>
      <c r="D45" s="44" t="str">
        <f>+'From Yearly Reports'!P62</f>
        <v>Net Investment</v>
      </c>
      <c r="E45" s="44" t="str">
        <f>+'From Yearly Reports'!P63</f>
        <v>Other Net Investment</v>
      </c>
      <c r="F45" s="44" t="str">
        <f>+'From Yearly Reports'!P64</f>
        <v>ER Contributions</v>
      </c>
      <c r="G45" s="44" t="str">
        <f>+'From Yearly Reports'!P65</f>
        <v>EE Contributions</v>
      </c>
      <c r="H45" s="44"/>
      <c r="I45" s="44" t="str">
        <f>+'From Yearly Reports'!P66</f>
        <v>Service Retirements</v>
      </c>
      <c r="J45" s="44" t="str">
        <f>+'From Yearly Reports'!P67</f>
        <v>Disability Retirements</v>
      </c>
      <c r="K45" s="43" t="str">
        <f>+'From Yearly Reports'!P68</f>
        <v>Distributions</v>
      </c>
      <c r="L45" s="44" t="str">
        <f>+'From Yearly Reports'!P69</f>
        <v>Refunds of Contributions</v>
      </c>
      <c r="M45" s="43" t="str">
        <f>+'From Yearly Reports'!P70</f>
        <v>Admin Exp</v>
      </c>
      <c r="N45" s="44" t="str">
        <f>+'From Yearly Reports'!P71</f>
        <v>Other Activity</v>
      </c>
      <c r="O45" s="43" t="str">
        <f>+'From Yearly Reports'!P72</f>
        <v>End Bal</v>
      </c>
      <c r="P45" s="42"/>
    </row>
    <row r="46" spans="1:16" s="26" customFormat="1" ht="12.75" hidden="1" x14ac:dyDescent="0.2">
      <c r="A46" s="45"/>
      <c r="B46" s="46"/>
      <c r="C46" s="46">
        <f>SUMIF('From Yearly Reports'!$P:$P,Summary!C45,'From Yearly Reports'!$O:$O)</f>
        <v>7623816595</v>
      </c>
      <c r="D46" s="46">
        <f>SUMIF('From Yearly Reports'!$P:$P,Summary!D45,'From Yearly Reports'!$O:$O)+'From Yearly Reports'!O11+'From Yearly Reports'!O23</f>
        <v>447098348</v>
      </c>
      <c r="E46" s="46">
        <f>SUMIF('From Yearly Reports'!$P:$P,Summary!E45,'From Yearly Reports'!$O:$O)</f>
        <v>18329026</v>
      </c>
      <c r="F46" s="46">
        <f>SUMIF('From Yearly Reports'!$P:$P,Summary!F45,'From Yearly Reports'!$O:$O)</f>
        <v>261811425</v>
      </c>
      <c r="G46" s="46">
        <f>SUMIF('From Yearly Reports'!$P:$P,Summary!G45,'From Yearly Reports'!$O:$O)</f>
        <v>91211520</v>
      </c>
      <c r="H46" s="46"/>
      <c r="I46" s="46">
        <f>SUMIF('From Yearly Reports'!$P:$P,Summary!I45,'From Yearly Reports'!$O:$O)</f>
        <v>457973436</v>
      </c>
      <c r="J46" s="46">
        <f>SUMIF('From Yearly Reports'!$P:$P,Summary!J45,'From Yearly Reports'!$O:$O)</f>
        <v>7567912</v>
      </c>
      <c r="K46" s="46">
        <f>SUMIF('From Yearly Reports'!$P:$P,Summary!K45,'From Yearly Reports'!$O:$O)</f>
        <v>38683752</v>
      </c>
      <c r="L46" s="46">
        <f>SUMIF('From Yearly Reports'!$P:$P,Summary!L45,'From Yearly Reports'!$O:$O)</f>
        <v>9371385</v>
      </c>
      <c r="M46" s="46">
        <f>SUMIF('From Yearly Reports'!$P:$P,Summary!M45,'From Yearly Reports'!$O:$O)</f>
        <v>4390979</v>
      </c>
      <c r="N46" s="46">
        <f>SUMIF('From Yearly Reports'!$P:$P,Summary!N45,'From Yearly Reports'!$O:$O)+'From Yearly Reports'!O28+'From Yearly Reports'!O16</f>
        <v>234201</v>
      </c>
      <c r="O46" s="46">
        <f>SUMIF('From Yearly Reports'!$P:$P,Summary!O45,'From Yearly Reports'!$O:$O)</f>
        <v>7920850555</v>
      </c>
      <c r="P46" s="47"/>
    </row>
    <row r="47" spans="1:16" s="26" customFormat="1" ht="12.75" hidden="1" x14ac:dyDescent="0.2">
      <c r="A47" s="45"/>
      <c r="B47" s="46"/>
      <c r="C47" s="46">
        <f>SUM(C10:C22)</f>
        <v>7623816595</v>
      </c>
      <c r="D47" s="46">
        <f>SUM(D10:D22)</f>
        <v>447098348</v>
      </c>
      <c r="E47" s="46">
        <f>SUM(E10:E22)</f>
        <v>18329026</v>
      </c>
      <c r="F47" s="46">
        <f>SUM(F10:F22)</f>
        <v>261811425</v>
      </c>
      <c r="G47" s="46">
        <f>SUM(G10:G22)</f>
        <v>91211520</v>
      </c>
      <c r="H47" s="46"/>
      <c r="I47" s="46">
        <f>SUM(I10:I22)</f>
        <v>457973436</v>
      </c>
      <c r="J47" s="46">
        <f>SUM(J10:J22)</f>
        <v>7567912</v>
      </c>
      <c r="K47" s="46">
        <f>SUM(K10:K22)</f>
        <v>38683752</v>
      </c>
      <c r="L47" s="46">
        <f>SUM(L10:L22)</f>
        <v>13266240</v>
      </c>
      <c r="M47" s="46">
        <f>SUM(M10:M22)</f>
        <v>4390979</v>
      </c>
      <c r="N47" s="46">
        <f>SUM(N10:N22)</f>
        <v>234201</v>
      </c>
      <c r="O47" s="46">
        <f>SUM(O10:O22)</f>
        <v>7920850555</v>
      </c>
      <c r="P47" s="47"/>
    </row>
    <row r="48" spans="1:16" s="26" customFormat="1" ht="12.75" hidden="1" x14ac:dyDescent="0.2">
      <c r="A48" s="45"/>
      <c r="B48" s="46"/>
      <c r="C48" s="46">
        <f>+C46-C47</f>
        <v>0</v>
      </c>
      <c r="D48" s="46">
        <f t="shared" ref="D48:O48" si="1">+D46-D47</f>
        <v>0</v>
      </c>
      <c r="E48" s="46">
        <f t="shared" si="1"/>
        <v>0</v>
      </c>
      <c r="F48" s="46">
        <f t="shared" si="1"/>
        <v>0</v>
      </c>
      <c r="G48" s="46">
        <f t="shared" si="1"/>
        <v>0</v>
      </c>
      <c r="H48" s="46"/>
      <c r="I48" s="46">
        <f t="shared" si="1"/>
        <v>0</v>
      </c>
      <c r="J48" s="46">
        <f t="shared" si="1"/>
        <v>0</v>
      </c>
      <c r="K48" s="46">
        <f t="shared" si="1"/>
        <v>0</v>
      </c>
      <c r="L48" s="46">
        <f t="shared" si="1"/>
        <v>-3894855</v>
      </c>
      <c r="M48" s="46">
        <f t="shared" si="1"/>
        <v>0</v>
      </c>
      <c r="N48" s="46">
        <f t="shared" si="1"/>
        <v>0</v>
      </c>
      <c r="O48" s="46">
        <f t="shared" si="1"/>
        <v>0</v>
      </c>
      <c r="P48" s="47"/>
    </row>
    <row r="49" spans="1:16" ht="15.75" thickBot="1" x14ac:dyDescent="0.3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</row>
    <row r="50" spans="1:16" ht="15.75" thickTop="1" x14ac:dyDescent="0.25"/>
  </sheetData>
  <mergeCells count="1">
    <mergeCell ref="I8:N8"/>
  </mergeCells>
  <pageMargins left="0.3" right="0.2" top="0" bottom="0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3"/>
  <sheetViews>
    <sheetView topLeftCell="A135" workbookViewId="0">
      <selection activeCell="P163" sqref="P163"/>
    </sheetView>
  </sheetViews>
  <sheetFormatPr defaultRowHeight="18.75" x14ac:dyDescent="0.3"/>
  <cols>
    <col min="1" max="1" width="8.7109375" style="24" customWidth="1"/>
    <col min="14" max="14" width="2.28515625" customWidth="1"/>
    <col min="15" max="15" width="16.140625" style="54" bestFit="1" customWidth="1"/>
    <col min="16" max="16" width="23.28515625" style="2" bestFit="1" customWidth="1"/>
    <col min="17" max="17" width="13.5703125" bestFit="1" customWidth="1"/>
  </cols>
  <sheetData>
    <row r="1" spans="1:16" x14ac:dyDescent="0.3">
      <c r="A1" s="24" t="s">
        <v>15</v>
      </c>
    </row>
    <row r="2" spans="1:16" x14ac:dyDescent="0.3">
      <c r="A2" s="24" t="s">
        <v>28</v>
      </c>
    </row>
    <row r="3" spans="1:16" x14ac:dyDescent="0.3">
      <c r="A3" s="24" t="s">
        <v>29</v>
      </c>
    </row>
    <row r="5" spans="1:16" x14ac:dyDescent="0.3">
      <c r="A5" s="23" t="s">
        <v>14</v>
      </c>
    </row>
    <row r="8" spans="1:16" x14ac:dyDescent="0.3">
      <c r="O8" s="54">
        <v>539923316</v>
      </c>
      <c r="P8" s="2" t="s">
        <v>16</v>
      </c>
    </row>
    <row r="9" spans="1:16" x14ac:dyDescent="0.3">
      <c r="O9" s="54">
        <v>15990707</v>
      </c>
      <c r="P9" s="2" t="s">
        <v>17</v>
      </c>
    </row>
    <row r="10" spans="1:16" x14ac:dyDescent="0.3">
      <c r="O10" s="54">
        <v>6476256</v>
      </c>
      <c r="P10" s="2" t="s">
        <v>18</v>
      </c>
    </row>
    <row r="11" spans="1:16" x14ac:dyDescent="0.3">
      <c r="O11" s="54">
        <v>53720245</v>
      </c>
      <c r="P11" s="2" t="s">
        <v>19</v>
      </c>
    </row>
    <row r="12" spans="1:16" x14ac:dyDescent="0.3">
      <c r="O12" s="54">
        <v>30338161</v>
      </c>
      <c r="P12" s="2" t="s">
        <v>20</v>
      </c>
    </row>
    <row r="13" spans="1:16" x14ac:dyDescent="0.3">
      <c r="O13" s="54">
        <v>972951</v>
      </c>
      <c r="P13" s="2" t="s">
        <v>21</v>
      </c>
    </row>
    <row r="14" spans="1:16" x14ac:dyDescent="0.3">
      <c r="O14" s="54">
        <v>4126947</v>
      </c>
      <c r="P14" s="2" t="s">
        <v>22</v>
      </c>
    </row>
    <row r="15" spans="1:16" x14ac:dyDescent="0.3">
      <c r="O15" s="54">
        <v>1259174</v>
      </c>
      <c r="P15" s="2" t="s">
        <v>10</v>
      </c>
    </row>
    <row r="16" spans="1:16" x14ac:dyDescent="0.3">
      <c r="O16" s="54">
        <v>3381</v>
      </c>
      <c r="P16" s="2" t="s">
        <v>23</v>
      </c>
    </row>
    <row r="17" spans="1:16" ht="19.5" thickBot="1" x14ac:dyDescent="0.35">
      <c r="O17" s="55">
        <f>+O8+O9+O10+O11-O12-O13-O14-O15-O16</f>
        <v>579409910</v>
      </c>
      <c r="P17" s="2" t="s">
        <v>24</v>
      </c>
    </row>
    <row r="18" spans="1:16" ht="19.5" thickTop="1" x14ac:dyDescent="0.3">
      <c r="A18" s="24">
        <v>2013</v>
      </c>
      <c r="O18" s="54">
        <f>+Summary!O11-'From Yearly Reports'!O17</f>
        <v>0</v>
      </c>
    </row>
    <row r="20" spans="1:16" x14ac:dyDescent="0.3">
      <c r="O20" s="54">
        <v>579409908</v>
      </c>
      <c r="P20" s="2" t="s">
        <v>16</v>
      </c>
    </row>
    <row r="21" spans="1:16" x14ac:dyDescent="0.3">
      <c r="O21" s="54">
        <v>16608513</v>
      </c>
      <c r="P21" s="2" t="s">
        <v>17</v>
      </c>
    </row>
    <row r="22" spans="1:16" x14ac:dyDescent="0.3">
      <c r="O22" s="54">
        <v>6674120</v>
      </c>
      <c r="P22" s="2" t="s">
        <v>18</v>
      </c>
    </row>
    <row r="23" spans="1:16" x14ac:dyDescent="0.3">
      <c r="O23" s="54">
        <v>56229015</v>
      </c>
      <c r="P23" s="2" t="s">
        <v>19</v>
      </c>
    </row>
    <row r="24" spans="1:16" x14ac:dyDescent="0.3">
      <c r="O24" s="54">
        <v>33085003</v>
      </c>
      <c r="P24" s="2" t="s">
        <v>20</v>
      </c>
    </row>
    <row r="25" spans="1:16" x14ac:dyDescent="0.3">
      <c r="O25" s="54">
        <v>966997</v>
      </c>
      <c r="P25" s="2" t="s">
        <v>21</v>
      </c>
    </row>
    <row r="26" spans="1:16" x14ac:dyDescent="0.3">
      <c r="O26" s="54">
        <v>6119084</v>
      </c>
      <c r="P26" s="2" t="s">
        <v>22</v>
      </c>
    </row>
    <row r="27" spans="1:16" x14ac:dyDescent="0.3">
      <c r="O27" s="54">
        <v>1277090</v>
      </c>
      <c r="P27" s="2" t="s">
        <v>10</v>
      </c>
    </row>
    <row r="28" spans="1:16" x14ac:dyDescent="0.3">
      <c r="O28" s="54">
        <v>67307</v>
      </c>
      <c r="P28" s="2" t="s">
        <v>23</v>
      </c>
    </row>
    <row r="29" spans="1:16" ht="19.5" thickBot="1" x14ac:dyDescent="0.35">
      <c r="O29" s="55">
        <f>+O20+O21+O22+O23-O24-O25-O26-O27-O28</f>
        <v>617406075</v>
      </c>
      <c r="P29" s="2" t="s">
        <v>24</v>
      </c>
    </row>
    <row r="30" spans="1:16" ht="19.5" thickTop="1" x14ac:dyDescent="0.3"/>
    <row r="32" spans="1:16" x14ac:dyDescent="0.3">
      <c r="A32" s="24">
        <v>2014</v>
      </c>
    </row>
    <row r="33" spans="1:16" x14ac:dyDescent="0.3">
      <c r="O33" s="54">
        <v>621013854</v>
      </c>
      <c r="P33" s="2" t="s">
        <v>16</v>
      </c>
    </row>
    <row r="34" spans="1:16" x14ac:dyDescent="0.3">
      <c r="O34" s="54">
        <v>35080523</v>
      </c>
      <c r="P34" s="2" t="s">
        <v>25</v>
      </c>
    </row>
    <row r="35" spans="1:16" x14ac:dyDescent="0.3">
      <c r="O35" s="54">
        <v>439309</v>
      </c>
      <c r="P35" s="2" t="s">
        <v>26</v>
      </c>
    </row>
    <row r="36" spans="1:16" x14ac:dyDescent="0.3">
      <c r="O36" s="54">
        <v>17786102</v>
      </c>
      <c r="P36" s="2" t="s">
        <v>17</v>
      </c>
    </row>
    <row r="37" spans="1:16" x14ac:dyDescent="0.3">
      <c r="O37" s="54">
        <v>6905864</v>
      </c>
      <c r="P37" s="2" t="s">
        <v>18</v>
      </c>
    </row>
    <row r="38" spans="1:16" x14ac:dyDescent="0.3">
      <c r="O38" s="54">
        <v>35492232</v>
      </c>
      <c r="P38" s="2" t="s">
        <v>20</v>
      </c>
    </row>
    <row r="39" spans="1:16" x14ac:dyDescent="0.3">
      <c r="O39" s="54">
        <v>951443</v>
      </c>
      <c r="P39" s="2" t="s">
        <v>21</v>
      </c>
    </row>
    <row r="40" spans="1:16" x14ac:dyDescent="0.3">
      <c r="O40" s="54">
        <v>5790139</v>
      </c>
      <c r="P40" s="2" t="s">
        <v>22</v>
      </c>
    </row>
    <row r="41" spans="1:16" x14ac:dyDescent="0.3">
      <c r="O41" s="54">
        <v>1302449</v>
      </c>
      <c r="P41" s="2" t="s">
        <v>10</v>
      </c>
    </row>
    <row r="42" spans="1:16" x14ac:dyDescent="0.3">
      <c r="O42" s="54">
        <v>370905</v>
      </c>
      <c r="P42" s="2" t="s">
        <v>27</v>
      </c>
    </row>
    <row r="43" spans="1:16" x14ac:dyDescent="0.3">
      <c r="O43" s="54">
        <v>30495</v>
      </c>
      <c r="P43" s="2" t="s">
        <v>12</v>
      </c>
    </row>
    <row r="44" spans="1:16" ht="19.5" thickBot="1" x14ac:dyDescent="0.35">
      <c r="O44" s="55">
        <f>+O33+O34+O35+O36+O37-O38-O39-O40-O41-O42-O43</f>
        <v>637287989</v>
      </c>
      <c r="P44" s="2" t="s">
        <v>24</v>
      </c>
    </row>
    <row r="45" spans="1:16" ht="19.5" thickTop="1" x14ac:dyDescent="0.3"/>
    <row r="46" spans="1:16" x14ac:dyDescent="0.3">
      <c r="A46" s="24">
        <v>2015</v>
      </c>
    </row>
    <row r="47" spans="1:16" x14ac:dyDescent="0.3">
      <c r="O47" s="54">
        <v>637287989</v>
      </c>
      <c r="P47" s="2" t="s">
        <v>16</v>
      </c>
    </row>
    <row r="48" spans="1:16" x14ac:dyDescent="0.3">
      <c r="O48" s="54">
        <v>377205</v>
      </c>
      <c r="P48" s="2" t="s">
        <v>25</v>
      </c>
    </row>
    <row r="49" spans="1:16" x14ac:dyDescent="0.3">
      <c r="O49" s="54">
        <v>563039</v>
      </c>
      <c r="P49" s="2" t="s">
        <v>26</v>
      </c>
    </row>
    <row r="50" spans="1:16" x14ac:dyDescent="0.3">
      <c r="O50" s="54">
        <v>20275926</v>
      </c>
      <c r="P50" s="2" t="s">
        <v>17</v>
      </c>
    </row>
    <row r="51" spans="1:16" x14ac:dyDescent="0.3">
      <c r="O51" s="54">
        <v>7392596</v>
      </c>
      <c r="P51" s="2" t="s">
        <v>18</v>
      </c>
    </row>
    <row r="52" spans="1:16" x14ac:dyDescent="0.3">
      <c r="O52" s="54">
        <v>37098901</v>
      </c>
      <c r="P52" s="2" t="s">
        <v>20</v>
      </c>
    </row>
    <row r="53" spans="1:16" x14ac:dyDescent="0.3">
      <c r="O53" s="54">
        <v>948827</v>
      </c>
      <c r="P53" s="2" t="s">
        <v>21</v>
      </c>
    </row>
    <row r="54" spans="1:16" x14ac:dyDescent="0.3">
      <c r="O54" s="54">
        <v>3620620</v>
      </c>
      <c r="P54" s="2" t="s">
        <v>22</v>
      </c>
    </row>
    <row r="55" spans="1:16" x14ac:dyDescent="0.3">
      <c r="O55" s="54">
        <v>1368061</v>
      </c>
      <c r="P55" s="2" t="s">
        <v>10</v>
      </c>
    </row>
    <row r="56" spans="1:16" x14ac:dyDescent="0.3">
      <c r="O56" s="54">
        <v>572772</v>
      </c>
      <c r="P56" s="2" t="s">
        <v>27</v>
      </c>
    </row>
    <row r="57" spans="1:16" x14ac:dyDescent="0.3">
      <c r="O57" s="54">
        <v>28290</v>
      </c>
      <c r="P57" s="2" t="s">
        <v>12</v>
      </c>
    </row>
    <row r="58" spans="1:16" ht="19.5" thickBot="1" x14ac:dyDescent="0.35">
      <c r="O58" s="55">
        <f>+O47+O48+O49+O50+O51-O52-O53-O54-O55-O56-O57</f>
        <v>622259284</v>
      </c>
      <c r="P58" s="2" t="s">
        <v>24</v>
      </c>
    </row>
    <row r="59" spans="1:16" ht="19.5" thickTop="1" x14ac:dyDescent="0.3"/>
    <row r="60" spans="1:16" x14ac:dyDescent="0.3">
      <c r="A60" s="24">
        <v>2016</v>
      </c>
    </row>
    <row r="61" spans="1:16" x14ac:dyDescent="0.3">
      <c r="O61" s="54">
        <v>622259283</v>
      </c>
      <c r="P61" s="2" t="s">
        <v>16</v>
      </c>
    </row>
    <row r="62" spans="1:16" x14ac:dyDescent="0.3">
      <c r="O62" s="54">
        <v>41650421</v>
      </c>
      <c r="P62" s="2" t="s">
        <v>25</v>
      </c>
    </row>
    <row r="63" spans="1:16" x14ac:dyDescent="0.3">
      <c r="O63" s="54">
        <v>382531</v>
      </c>
      <c r="P63" s="2" t="s">
        <v>26</v>
      </c>
    </row>
    <row r="64" spans="1:16" x14ac:dyDescent="0.3">
      <c r="O64" s="54">
        <v>22543700</v>
      </c>
      <c r="P64" s="2" t="s">
        <v>17</v>
      </c>
    </row>
    <row r="65" spans="1:16" x14ac:dyDescent="0.3">
      <c r="O65" s="54">
        <v>7328000</v>
      </c>
      <c r="P65" s="2" t="s">
        <v>18</v>
      </c>
    </row>
    <row r="66" spans="1:16" x14ac:dyDescent="0.3">
      <c r="O66" s="54">
        <v>38296268</v>
      </c>
      <c r="P66" s="2" t="s">
        <v>20</v>
      </c>
    </row>
    <row r="67" spans="1:16" x14ac:dyDescent="0.3">
      <c r="O67" s="54">
        <v>938659</v>
      </c>
      <c r="P67" s="2" t="s">
        <v>21</v>
      </c>
    </row>
    <row r="68" spans="1:16" x14ac:dyDescent="0.3">
      <c r="O68" s="54">
        <v>3829295</v>
      </c>
      <c r="P68" s="2" t="s">
        <v>22</v>
      </c>
    </row>
    <row r="69" spans="1:16" x14ac:dyDescent="0.3">
      <c r="O69" s="54">
        <v>704556</v>
      </c>
      <c r="P69" s="2" t="s">
        <v>10</v>
      </c>
    </row>
    <row r="70" spans="1:16" x14ac:dyDescent="0.3">
      <c r="O70" s="54">
        <v>474941</v>
      </c>
      <c r="P70" s="2" t="s">
        <v>27</v>
      </c>
    </row>
    <row r="71" spans="1:16" x14ac:dyDescent="0.3">
      <c r="O71" s="54">
        <v>25589</v>
      </c>
      <c r="P71" s="2" t="s">
        <v>12</v>
      </c>
    </row>
    <row r="72" spans="1:16" ht="19.5" thickBot="1" x14ac:dyDescent="0.35">
      <c r="O72" s="55">
        <f>+O61+O62+O63+O64+O65-O66-O67-O68-O69-O70-O71</f>
        <v>649894627</v>
      </c>
      <c r="P72" s="2" t="s">
        <v>24</v>
      </c>
    </row>
    <row r="73" spans="1:16" ht="19.5" thickTop="1" x14ac:dyDescent="0.3"/>
    <row r="74" spans="1:16" x14ac:dyDescent="0.3">
      <c r="A74" s="24">
        <v>2017</v>
      </c>
    </row>
    <row r="75" spans="1:16" x14ac:dyDescent="0.3">
      <c r="O75" s="54">
        <v>649894627</v>
      </c>
      <c r="P75" s="2" t="s">
        <v>16</v>
      </c>
    </row>
    <row r="76" spans="1:16" x14ac:dyDescent="0.3">
      <c r="O76" s="54">
        <v>84316510</v>
      </c>
      <c r="P76" s="2" t="s">
        <v>25</v>
      </c>
    </row>
    <row r="77" spans="1:16" x14ac:dyDescent="0.3">
      <c r="O77" s="54">
        <v>5711505</v>
      </c>
      <c r="P77" s="2" t="s">
        <v>26</v>
      </c>
    </row>
    <row r="78" spans="1:16" x14ac:dyDescent="0.3">
      <c r="O78" s="54">
        <v>25583072</v>
      </c>
      <c r="P78" s="2" t="s">
        <v>17</v>
      </c>
    </row>
    <row r="79" spans="1:16" x14ac:dyDescent="0.3">
      <c r="O79" s="54">
        <v>7504525</v>
      </c>
      <c r="P79" s="2" t="s">
        <v>18</v>
      </c>
    </row>
    <row r="80" spans="1:16" x14ac:dyDescent="0.3">
      <c r="O80" s="54">
        <v>39192657</v>
      </c>
      <c r="P80" s="2" t="s">
        <v>20</v>
      </c>
    </row>
    <row r="81" spans="1:16" x14ac:dyDescent="0.3">
      <c r="O81" s="54">
        <v>921861</v>
      </c>
      <c r="P81" s="2" t="s">
        <v>21</v>
      </c>
    </row>
    <row r="82" spans="1:16" x14ac:dyDescent="0.3">
      <c r="O82" s="54">
        <v>2715756</v>
      </c>
      <c r="P82" s="2" t="s">
        <v>22</v>
      </c>
    </row>
    <row r="83" spans="1:16" x14ac:dyDescent="0.3">
      <c r="O83" s="54">
        <v>1056975</v>
      </c>
      <c r="P83" s="2" t="s">
        <v>10</v>
      </c>
    </row>
    <row r="84" spans="1:16" x14ac:dyDescent="0.3">
      <c r="O84" s="54">
        <v>466797</v>
      </c>
      <c r="P84" s="2" t="s">
        <v>27</v>
      </c>
    </row>
    <row r="85" spans="1:16" hidden="1" x14ac:dyDescent="0.3">
      <c r="O85" s="54">
        <v>-1</v>
      </c>
      <c r="P85" s="2" t="s">
        <v>33</v>
      </c>
    </row>
    <row r="86" spans="1:16" x14ac:dyDescent="0.3">
      <c r="O86" s="54">
        <v>23657</v>
      </c>
      <c r="P86" s="2" t="s">
        <v>12</v>
      </c>
    </row>
    <row r="87" spans="1:16" ht="19.5" thickBot="1" x14ac:dyDescent="0.35">
      <c r="O87" s="55">
        <f>+O75+O76+O77+O78+O79-O80-O81-O82-O83-O84-O86+O85</f>
        <v>728632535</v>
      </c>
      <c r="P87" s="2" t="s">
        <v>24</v>
      </c>
    </row>
    <row r="88" spans="1:16" ht="19.5" thickTop="1" x14ac:dyDescent="0.3">
      <c r="O88" s="54">
        <f>728632535-O87</f>
        <v>0</v>
      </c>
    </row>
    <row r="89" spans="1:16" x14ac:dyDescent="0.3">
      <c r="A89" s="24">
        <v>2018</v>
      </c>
    </row>
    <row r="90" spans="1:16" x14ac:dyDescent="0.3">
      <c r="O90" s="54">
        <v>728632535</v>
      </c>
      <c r="P90" s="2" t="s">
        <v>16</v>
      </c>
    </row>
    <row r="91" spans="1:16" x14ac:dyDescent="0.3">
      <c r="O91" s="54">
        <v>-22146228</v>
      </c>
      <c r="P91" s="2" t="s">
        <v>25</v>
      </c>
    </row>
    <row r="92" spans="1:16" x14ac:dyDescent="0.3">
      <c r="O92" s="54">
        <v>335328</v>
      </c>
      <c r="P92" s="2" t="s">
        <v>26</v>
      </c>
    </row>
    <row r="93" spans="1:16" x14ac:dyDescent="0.3">
      <c r="O93" s="54">
        <v>29001820</v>
      </c>
      <c r="P93" s="2" t="s">
        <v>17</v>
      </c>
    </row>
    <row r="94" spans="1:16" x14ac:dyDescent="0.3">
      <c r="O94" s="54">
        <v>7748387</v>
      </c>
      <c r="P94" s="2" t="s">
        <v>18</v>
      </c>
    </row>
    <row r="95" spans="1:16" x14ac:dyDescent="0.3">
      <c r="O95" s="54">
        <v>40876167</v>
      </c>
      <c r="P95" s="2" t="s">
        <v>20</v>
      </c>
    </row>
    <row r="96" spans="1:16" x14ac:dyDescent="0.3">
      <c r="O96" s="54">
        <v>935748</v>
      </c>
      <c r="P96" s="2" t="s">
        <v>21</v>
      </c>
    </row>
    <row r="97" spans="1:16" x14ac:dyDescent="0.3">
      <c r="O97" s="54">
        <v>3215071</v>
      </c>
      <c r="P97" s="2" t="s">
        <v>22</v>
      </c>
    </row>
    <row r="98" spans="1:16" x14ac:dyDescent="0.3">
      <c r="O98" s="54">
        <v>1179616</v>
      </c>
      <c r="P98" s="2" t="s">
        <v>10</v>
      </c>
    </row>
    <row r="99" spans="1:16" x14ac:dyDescent="0.3">
      <c r="O99" s="54">
        <v>421824</v>
      </c>
      <c r="P99" s="2" t="s">
        <v>27</v>
      </c>
    </row>
    <row r="100" spans="1:16" x14ac:dyDescent="0.3">
      <c r="O100" s="54">
        <v>22039</v>
      </c>
      <c r="P100" s="2" t="s">
        <v>12</v>
      </c>
    </row>
    <row r="101" spans="1:16" ht="19.5" thickBot="1" x14ac:dyDescent="0.35">
      <c r="O101" s="55">
        <f>+O90+O91+O92+O93+O94-O95-O96-O97-O98-O99-O100</f>
        <v>696921377</v>
      </c>
      <c r="P101" s="2" t="s">
        <v>24</v>
      </c>
    </row>
    <row r="102" spans="1:16" ht="19.5" thickTop="1" x14ac:dyDescent="0.3">
      <c r="O102" s="54">
        <f>696921377-O101</f>
        <v>0</v>
      </c>
    </row>
    <row r="103" spans="1:16" x14ac:dyDescent="0.3">
      <c r="A103" s="24">
        <v>2019</v>
      </c>
    </row>
    <row r="104" spans="1:16" x14ac:dyDescent="0.3">
      <c r="O104" s="54">
        <v>696921377</v>
      </c>
      <c r="P104" s="2" t="s">
        <v>16</v>
      </c>
    </row>
    <row r="105" spans="1:16" x14ac:dyDescent="0.3">
      <c r="O105" s="54">
        <v>106109878</v>
      </c>
      <c r="P105" s="2" t="s">
        <v>25</v>
      </c>
    </row>
    <row r="106" spans="1:16" x14ac:dyDescent="0.3">
      <c r="O106" s="54">
        <v>1540150</v>
      </c>
      <c r="P106" s="2" t="s">
        <v>26</v>
      </c>
    </row>
    <row r="107" spans="1:16" x14ac:dyDescent="0.3">
      <c r="O107" s="54">
        <v>32965809</v>
      </c>
      <c r="P107" s="2" t="s">
        <v>17</v>
      </c>
    </row>
    <row r="108" spans="1:16" x14ac:dyDescent="0.3">
      <c r="O108" s="54">
        <v>9377610</v>
      </c>
      <c r="P108" s="2" t="s">
        <v>18</v>
      </c>
    </row>
    <row r="109" spans="1:16" x14ac:dyDescent="0.3">
      <c r="O109" s="54">
        <v>44008298</v>
      </c>
      <c r="P109" s="2" t="s">
        <v>20</v>
      </c>
    </row>
    <row r="110" spans="1:16" x14ac:dyDescent="0.3">
      <c r="O110" s="54">
        <v>931426</v>
      </c>
      <c r="P110" s="2" t="s">
        <v>21</v>
      </c>
    </row>
    <row r="111" spans="1:16" x14ac:dyDescent="0.3">
      <c r="O111" s="54">
        <v>9266840</v>
      </c>
      <c r="P111" s="2" t="s">
        <v>22</v>
      </c>
    </row>
    <row r="112" spans="1:16" x14ac:dyDescent="0.3">
      <c r="O112" s="54">
        <v>1223464</v>
      </c>
      <c r="P112" s="2" t="s">
        <v>10</v>
      </c>
    </row>
    <row r="113" spans="1:16" x14ac:dyDescent="0.3">
      <c r="O113" s="54">
        <v>608796</v>
      </c>
      <c r="P113" s="2" t="s">
        <v>27</v>
      </c>
    </row>
    <row r="114" spans="1:16" hidden="1" x14ac:dyDescent="0.3">
      <c r="O114" s="54">
        <v>2</v>
      </c>
      <c r="P114" s="2" t="s">
        <v>33</v>
      </c>
    </row>
    <row r="115" spans="1:16" x14ac:dyDescent="0.3">
      <c r="O115" s="54">
        <v>18288</v>
      </c>
      <c r="P115" s="2" t="s">
        <v>12</v>
      </c>
    </row>
    <row r="116" spans="1:16" ht="19.5" thickBot="1" x14ac:dyDescent="0.35">
      <c r="O116" s="55">
        <f>+O104+O105+O106+O107+O108-O109-O110-O111-O112-O113-O115+O114</f>
        <v>790857714</v>
      </c>
      <c r="P116" s="2" t="s">
        <v>24</v>
      </c>
    </row>
    <row r="117" spans="1:16" ht="19.5" thickTop="1" x14ac:dyDescent="0.3">
      <c r="O117" s="54">
        <f>790857714-O116</f>
        <v>0</v>
      </c>
    </row>
    <row r="119" spans="1:16" x14ac:dyDescent="0.3">
      <c r="A119" s="24">
        <v>2020</v>
      </c>
      <c r="O119" s="54">
        <f>+O116</f>
        <v>790857714</v>
      </c>
      <c r="P119" s="2" t="s">
        <v>16</v>
      </c>
    </row>
    <row r="120" spans="1:16" x14ac:dyDescent="0.3">
      <c r="O120" s="54">
        <v>58200811</v>
      </c>
      <c r="P120" s="2" t="s">
        <v>25</v>
      </c>
    </row>
    <row r="121" spans="1:16" x14ac:dyDescent="0.3">
      <c r="O121" s="54">
        <v>1772359</v>
      </c>
      <c r="P121" s="2" t="s">
        <v>26</v>
      </c>
    </row>
    <row r="122" spans="1:16" x14ac:dyDescent="0.3">
      <c r="O122" s="54">
        <v>26228887</v>
      </c>
      <c r="P122" s="2" t="s">
        <v>17</v>
      </c>
    </row>
    <row r="123" spans="1:16" x14ac:dyDescent="0.3">
      <c r="O123" s="54">
        <v>9823556</v>
      </c>
      <c r="P123" s="2" t="s">
        <v>18</v>
      </c>
    </row>
    <row r="124" spans="1:16" x14ac:dyDescent="0.3">
      <c r="O124" s="54">
        <v>51906619</v>
      </c>
      <c r="P124" s="2" t="s">
        <v>20</v>
      </c>
    </row>
    <row r="125" spans="1:16" x14ac:dyDescent="0.3">
      <c r="O125" s="54">
        <v>1273173</v>
      </c>
      <c r="P125" s="2" t="s">
        <v>34</v>
      </c>
    </row>
    <row r="128" spans="1:16" x14ac:dyDescent="0.3">
      <c r="O128" s="54">
        <v>388445</v>
      </c>
      <c r="P128" s="2" t="s">
        <v>27</v>
      </c>
    </row>
    <row r="129" spans="1:16" x14ac:dyDescent="0.3">
      <c r="P129" s="2" t="s">
        <v>33</v>
      </c>
    </row>
    <row r="130" spans="1:16" x14ac:dyDescent="0.3">
      <c r="O130" s="54">
        <v>15155</v>
      </c>
      <c r="P130" s="2" t="s">
        <v>12</v>
      </c>
    </row>
    <row r="131" spans="1:16" ht="19.5" thickBot="1" x14ac:dyDescent="0.35">
      <c r="O131" s="55">
        <f>+O119+O120+O121+O122+O123-O124-O125-O126-O127-O128-O130+O129</f>
        <v>833299935</v>
      </c>
      <c r="P131" s="2" t="s">
        <v>24</v>
      </c>
    </row>
    <row r="132" spans="1:16" ht="19.5" thickTop="1" x14ac:dyDescent="0.3">
      <c r="O132" s="54">
        <f>833299935-O131</f>
        <v>0</v>
      </c>
    </row>
    <row r="135" spans="1:16" x14ac:dyDescent="0.3">
      <c r="A135" s="24">
        <v>2021</v>
      </c>
      <c r="O135" s="54">
        <f>+O131</f>
        <v>833299935</v>
      </c>
      <c r="P135" s="2" t="s">
        <v>16</v>
      </c>
    </row>
    <row r="136" spans="1:16" x14ac:dyDescent="0.3">
      <c r="O136" s="54">
        <v>100756996</v>
      </c>
      <c r="P136" s="2" t="s">
        <v>25</v>
      </c>
    </row>
    <row r="137" spans="1:16" x14ac:dyDescent="0.3">
      <c r="O137" s="54">
        <v>7764567</v>
      </c>
      <c r="P137" s="2" t="s">
        <v>26</v>
      </c>
    </row>
    <row r="138" spans="1:16" x14ac:dyDescent="0.3">
      <c r="O138" s="54">
        <v>26660453</v>
      </c>
      <c r="P138" s="2" t="s">
        <v>17</v>
      </c>
    </row>
    <row r="139" spans="1:16" x14ac:dyDescent="0.3">
      <c r="O139" s="54">
        <v>10396286</v>
      </c>
      <c r="P139" s="2" t="s">
        <v>18</v>
      </c>
    </row>
    <row r="140" spans="1:16" x14ac:dyDescent="0.3">
      <c r="O140" s="54">
        <v>52903057</v>
      </c>
      <c r="P140" s="2" t="s">
        <v>20</v>
      </c>
    </row>
    <row r="141" spans="1:16" x14ac:dyDescent="0.3">
      <c r="O141" s="54">
        <v>1159925</v>
      </c>
      <c r="P141" s="2" t="s">
        <v>34</v>
      </c>
    </row>
    <row r="142" spans="1:16" x14ac:dyDescent="0.3">
      <c r="O142" s="54">
        <v>3443</v>
      </c>
      <c r="P142" s="2" t="s">
        <v>36</v>
      </c>
    </row>
    <row r="144" spans="1:16" x14ac:dyDescent="0.3">
      <c r="O144" s="54">
        <v>502639</v>
      </c>
      <c r="P144" s="2" t="s">
        <v>27</v>
      </c>
    </row>
    <row r="145" spans="1:16" x14ac:dyDescent="0.3">
      <c r="P145" s="2" t="s">
        <v>33</v>
      </c>
    </row>
    <row r="146" spans="1:16" x14ac:dyDescent="0.3">
      <c r="P146" s="2" t="s">
        <v>12</v>
      </c>
    </row>
    <row r="147" spans="1:16" ht="19.5" thickBot="1" x14ac:dyDescent="0.35">
      <c r="O147" s="55">
        <f>+O135+O136+O137+O138+O139-O140-O141+O142-O143-O144-O146+O145-2</f>
        <v>924316057</v>
      </c>
      <c r="P147" s="2" t="s">
        <v>24</v>
      </c>
    </row>
    <row r="148" spans="1:16" ht="19.5" thickTop="1" x14ac:dyDescent="0.3">
      <c r="O148" s="54">
        <f>924316057-O147</f>
        <v>0</v>
      </c>
      <c r="P148" s="2">
        <f>+Summary!O20-'From Yearly Reports'!O147</f>
        <v>0</v>
      </c>
    </row>
    <row r="150" spans="1:16" x14ac:dyDescent="0.3">
      <c r="A150" s="24">
        <v>2022</v>
      </c>
      <c r="O150" s="54">
        <f>+O147</f>
        <v>924316057</v>
      </c>
      <c r="P150" s="2" t="s">
        <v>16</v>
      </c>
    </row>
    <row r="151" spans="1:16" x14ac:dyDescent="0.3">
      <c r="O151" s="54">
        <v>-67197028</v>
      </c>
      <c r="P151" s="2" t="s">
        <v>25</v>
      </c>
    </row>
    <row r="152" spans="1:16" x14ac:dyDescent="0.3">
      <c r="O152" s="54">
        <v>-179762</v>
      </c>
      <c r="P152" s="2" t="s">
        <v>26</v>
      </c>
    </row>
    <row r="153" spans="1:16" x14ac:dyDescent="0.3">
      <c r="O153" s="54">
        <v>28166436</v>
      </c>
      <c r="P153" s="2" t="s">
        <v>17</v>
      </c>
    </row>
    <row r="154" spans="1:16" x14ac:dyDescent="0.3">
      <c r="O154" s="54">
        <v>11584320</v>
      </c>
      <c r="P154" s="2" t="s">
        <v>18</v>
      </c>
    </row>
    <row r="155" spans="1:16" x14ac:dyDescent="0.3">
      <c r="O155" s="54">
        <v>54776073</v>
      </c>
      <c r="P155" s="2" t="s">
        <v>20</v>
      </c>
    </row>
    <row r="156" spans="1:16" x14ac:dyDescent="0.3">
      <c r="O156" s="54">
        <v>1461757</v>
      </c>
      <c r="P156" s="2" t="s">
        <v>34</v>
      </c>
    </row>
    <row r="157" spans="1:16" x14ac:dyDescent="0.3">
      <c r="O157" s="54">
        <v>696720</v>
      </c>
      <c r="P157" s="2" t="s">
        <v>36</v>
      </c>
    </row>
    <row r="159" spans="1:16" x14ac:dyDescent="0.3">
      <c r="O159" s="54">
        <v>583860</v>
      </c>
      <c r="P159" s="2" t="s">
        <v>27</v>
      </c>
    </row>
    <row r="160" spans="1:16" x14ac:dyDescent="0.3">
      <c r="P160" s="2" t="s">
        <v>33</v>
      </c>
    </row>
    <row r="161" spans="15:16" x14ac:dyDescent="0.3">
      <c r="P161" s="2" t="s">
        <v>12</v>
      </c>
    </row>
    <row r="162" spans="15:16" ht="19.5" thickBot="1" x14ac:dyDescent="0.35">
      <c r="O162" s="55">
        <f>+O150+O151+O152+O153+O154-O155-O156+O157-O158-O159-O161+O160-1</f>
        <v>840565052</v>
      </c>
      <c r="P162" s="2" t="s">
        <v>24</v>
      </c>
    </row>
    <row r="163" spans="15:16" ht="19.5" thickTop="1" x14ac:dyDescent="0.3">
      <c r="O163" s="54">
        <f>840565052-O162</f>
        <v>0</v>
      </c>
      <c r="P163" s="2">
        <f>+Summary!O21-'From Yearly Reports'!O162</f>
        <v>0</v>
      </c>
    </row>
  </sheetData>
  <pageMargins left="0.2" right="0.2" top="0" bottom="0" header="0" footer="0"/>
  <pageSetup scale="80" orientation="landscape" r:id="rId1"/>
  <rowBreaks count="2" manualBreakCount="2">
    <brk id="31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From Yearly Reports</vt:lpstr>
      <vt:lpstr>'From Yearly Reports'!Print_Titles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Sandroussi</dc:creator>
  <cp:lastModifiedBy>Judy Sandroussi</cp:lastModifiedBy>
  <cp:lastPrinted>2023-07-18T15:52:48Z</cp:lastPrinted>
  <dcterms:created xsi:type="dcterms:W3CDTF">2018-04-26T20:06:40Z</dcterms:created>
  <dcterms:modified xsi:type="dcterms:W3CDTF">2023-07-18T16:00:26Z</dcterms:modified>
</cp:coreProperties>
</file>